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193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קונצרני'!$B$11:$T$660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הלוואות!$B$6:$Q$37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42" i="58" l="1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J19" i="58"/>
  <c r="L19" i="58" s="1"/>
  <c r="L17" i="58"/>
  <c r="L16" i="58"/>
  <c r="L15" i="58"/>
  <c r="L14" i="58"/>
  <c r="L13" i="58"/>
  <c r="J12" i="58"/>
  <c r="L12" i="58" s="1"/>
  <c r="J11" i="58"/>
  <c r="J10" i="58" s="1"/>
  <c r="L10" i="58" s="1"/>
  <c r="L11" i="58" l="1"/>
  <c r="K12" i="81" l="1"/>
  <c r="K11" i="81"/>
  <c r="K10" i="81"/>
  <c r="O12" i="78" l="1"/>
  <c r="Q12" i="78" s="1"/>
  <c r="O20" i="78"/>
  <c r="Q20" i="78" s="1"/>
  <c r="Q37" i="78"/>
  <c r="Q36" i="78"/>
  <c r="Q35" i="78"/>
  <c r="Q34" i="78"/>
  <c r="Q33" i="78"/>
  <c r="Q32" i="78"/>
  <c r="Q30" i="78"/>
  <c r="Q29" i="78"/>
  <c r="Q28" i="78"/>
  <c r="Q27" i="78"/>
  <c r="Q26" i="78"/>
  <c r="Q25" i="78"/>
  <c r="Q24" i="78"/>
  <c r="Q23" i="78"/>
  <c r="Q22" i="78"/>
  <c r="Q21" i="78"/>
  <c r="Q18" i="78"/>
  <c r="Q17" i="78"/>
  <c r="Q16" i="78"/>
  <c r="Q15" i="78"/>
  <c r="Q14" i="78"/>
  <c r="Q13" i="78"/>
  <c r="Q11" i="78"/>
  <c r="Q10" i="78"/>
  <c r="K80" i="76"/>
  <c r="K79" i="76"/>
  <c r="K78" i="76"/>
  <c r="K76" i="76"/>
  <c r="K75" i="76"/>
  <c r="K74" i="76"/>
  <c r="K73" i="76"/>
  <c r="K72" i="76"/>
  <c r="K71" i="76"/>
  <c r="K70" i="76"/>
  <c r="K69" i="76"/>
  <c r="K68" i="76"/>
  <c r="K67" i="76"/>
  <c r="K66" i="76"/>
  <c r="K65" i="76"/>
  <c r="K64" i="76"/>
  <c r="K63" i="76"/>
  <c r="K62" i="76"/>
  <c r="K61" i="76"/>
  <c r="K60" i="76"/>
  <c r="K59" i="76"/>
  <c r="K58" i="76"/>
  <c r="K57" i="76"/>
  <c r="K56" i="76"/>
  <c r="K55" i="76"/>
  <c r="K54" i="76"/>
  <c r="K53" i="76"/>
  <c r="K52" i="76"/>
  <c r="K51" i="76"/>
  <c r="K50" i="76"/>
  <c r="K49" i="76"/>
  <c r="K48" i="76"/>
  <c r="K47" i="76"/>
  <c r="K46" i="76"/>
  <c r="K45" i="76"/>
  <c r="K44" i="76"/>
  <c r="K43" i="76"/>
  <c r="K42" i="76"/>
  <c r="K41" i="76"/>
  <c r="K40" i="76"/>
  <c r="K39" i="76"/>
  <c r="K38" i="76"/>
  <c r="K37" i="76"/>
  <c r="K36" i="76"/>
  <c r="K35" i="76"/>
  <c r="K34" i="76"/>
  <c r="K33" i="76"/>
  <c r="K32" i="76"/>
  <c r="K31" i="76"/>
  <c r="K30" i="76"/>
  <c r="K29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S18" i="71"/>
  <c r="S17" i="71"/>
  <c r="S16" i="71"/>
  <c r="S14" i="71"/>
  <c r="S13" i="71"/>
  <c r="S12" i="71"/>
  <c r="S11" i="71"/>
  <c r="K16" i="67"/>
  <c r="K15" i="67"/>
  <c r="K14" i="67"/>
  <c r="K13" i="67"/>
  <c r="K12" i="67"/>
  <c r="K11" i="67"/>
  <c r="L22" i="66"/>
  <c r="L21" i="66"/>
  <c r="L20" i="66"/>
  <c r="L19" i="66"/>
  <c r="L18" i="66"/>
  <c r="L17" i="66"/>
  <c r="L15" i="66"/>
  <c r="L14" i="66"/>
  <c r="L13" i="66"/>
  <c r="L12" i="66"/>
  <c r="L11" i="66"/>
  <c r="L15" i="65"/>
  <c r="L14" i="65"/>
  <c r="L13" i="65"/>
  <c r="L12" i="65"/>
  <c r="L11" i="65"/>
  <c r="K36" i="64"/>
  <c r="K39" i="64"/>
  <c r="O40" i="64"/>
  <c r="O39" i="64"/>
  <c r="O38" i="64"/>
  <c r="O37" i="64"/>
  <c r="O36" i="64"/>
  <c r="O35" i="64"/>
  <c r="O34" i="64"/>
  <c r="O32" i="64"/>
  <c r="O31" i="64"/>
  <c r="O29" i="64"/>
  <c r="O28" i="64"/>
  <c r="O27" i="64"/>
  <c r="O26" i="64"/>
  <c r="O25" i="64"/>
  <c r="O24" i="64"/>
  <c r="O23" i="64"/>
  <c r="O22" i="64"/>
  <c r="O21" i="64"/>
  <c r="O20" i="64"/>
  <c r="O19" i="64"/>
  <c r="O18" i="64"/>
  <c r="O17" i="64"/>
  <c r="O16" i="64"/>
  <c r="O15" i="64"/>
  <c r="O14" i="64"/>
  <c r="O13" i="64"/>
  <c r="O12" i="64"/>
  <c r="O11" i="64"/>
  <c r="I49" i="63"/>
  <c r="I81" i="63"/>
  <c r="I80" i="63"/>
  <c r="N97" i="63"/>
  <c r="N96" i="63"/>
  <c r="N95" i="63"/>
  <c r="N94" i="63"/>
  <c r="N93" i="63"/>
  <c r="N91" i="63"/>
  <c r="N90" i="63"/>
  <c r="N89" i="63"/>
  <c r="N88" i="63"/>
  <c r="N87" i="63"/>
  <c r="N86" i="63"/>
  <c r="N85" i="63"/>
  <c r="N84" i="63"/>
  <c r="N83" i="63"/>
  <c r="N82" i="63"/>
  <c r="N81" i="63"/>
  <c r="N80" i="63"/>
  <c r="N79" i="63"/>
  <c r="N78" i="63"/>
  <c r="N77" i="63"/>
  <c r="N76" i="63"/>
  <c r="N75" i="63"/>
  <c r="N74" i="63"/>
  <c r="N73" i="63"/>
  <c r="N72" i="63"/>
  <c r="N71" i="63"/>
  <c r="N70" i="63"/>
  <c r="N69" i="63"/>
  <c r="N68" i="63"/>
  <c r="N67" i="63"/>
  <c r="N66" i="63"/>
  <c r="N65" i="63"/>
  <c r="N64" i="63"/>
  <c r="N63" i="63"/>
  <c r="N62" i="63"/>
  <c r="N61" i="63"/>
  <c r="N60" i="63"/>
  <c r="N59" i="63"/>
  <c r="N58" i="63"/>
  <c r="N57" i="63"/>
  <c r="N56" i="63"/>
  <c r="N55" i="63"/>
  <c r="N54" i="63"/>
  <c r="N53" i="63"/>
  <c r="N52" i="63"/>
  <c r="N51" i="63"/>
  <c r="N50" i="63"/>
  <c r="N49" i="63"/>
  <c r="N48" i="63"/>
  <c r="N47" i="63"/>
  <c r="N46" i="63"/>
  <c r="N45" i="63"/>
  <c r="N44" i="63"/>
  <c r="N42" i="63"/>
  <c r="N41" i="63"/>
  <c r="N40" i="63"/>
  <c r="N39" i="63"/>
  <c r="N38" i="63"/>
  <c r="N37" i="63"/>
  <c r="N36" i="63"/>
  <c r="N35" i="63"/>
  <c r="N34" i="63"/>
  <c r="N33" i="63"/>
  <c r="N32" i="63"/>
  <c r="N31" i="63"/>
  <c r="N30" i="63"/>
  <c r="N29" i="63"/>
  <c r="N28" i="63"/>
  <c r="N27" i="63"/>
  <c r="N26" i="63"/>
  <c r="N24" i="63"/>
  <c r="N23" i="63"/>
  <c r="N22" i="63"/>
  <c r="N21" i="63"/>
  <c r="N20" i="63"/>
  <c r="N19" i="63"/>
  <c r="N18" i="63"/>
  <c r="N17" i="63"/>
  <c r="N16" i="63"/>
  <c r="N15" i="63"/>
  <c r="N14" i="63"/>
  <c r="N13" i="63"/>
  <c r="N12" i="63"/>
  <c r="N11" i="63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L126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L154" i="62"/>
  <c r="N154" i="62" s="1"/>
  <c r="O193" i="62"/>
  <c r="O190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O213" i="62"/>
  <c r="O212" i="62"/>
  <c r="O211" i="62"/>
  <c r="O210" i="62"/>
  <c r="O209" i="62"/>
  <c r="O208" i="62"/>
  <c r="O207" i="62"/>
  <c r="O206" i="62"/>
  <c r="O205" i="62"/>
  <c r="O204" i="62"/>
  <c r="O203" i="62"/>
  <c r="O202" i="62"/>
  <c r="O201" i="62"/>
  <c r="O200" i="62"/>
  <c r="O199" i="62"/>
  <c r="O198" i="62"/>
  <c r="O197" i="62"/>
  <c r="O196" i="62"/>
  <c r="O195" i="62"/>
  <c r="O194" i="62"/>
  <c r="O192" i="62"/>
  <c r="O191" i="62"/>
  <c r="O189" i="62"/>
  <c r="O188" i="62"/>
  <c r="O187" i="62"/>
  <c r="O186" i="62"/>
  <c r="O185" i="62"/>
  <c r="O184" i="62"/>
  <c r="O183" i="62"/>
  <c r="O182" i="62"/>
  <c r="O181" i="62"/>
  <c r="O180" i="62"/>
  <c r="O179" i="62"/>
  <c r="O178" i="62"/>
  <c r="O177" i="62"/>
  <c r="O176" i="62"/>
  <c r="O175" i="62"/>
  <c r="O174" i="62"/>
  <c r="O173" i="62"/>
  <c r="O172" i="62"/>
  <c r="O171" i="62"/>
  <c r="O170" i="62"/>
  <c r="O169" i="62"/>
  <c r="O168" i="62"/>
  <c r="O167" i="62"/>
  <c r="O166" i="62"/>
  <c r="O165" i="62"/>
  <c r="O164" i="62"/>
  <c r="O163" i="62"/>
  <c r="O162" i="62"/>
  <c r="O161" i="62"/>
  <c r="O160" i="62"/>
  <c r="O159" i="62"/>
  <c r="O158" i="62"/>
  <c r="O157" i="62"/>
  <c r="O156" i="62"/>
  <c r="O155" i="62"/>
  <c r="O152" i="62"/>
  <c r="O151" i="62"/>
  <c r="O150" i="62"/>
  <c r="O149" i="62"/>
  <c r="O148" i="62"/>
  <c r="O147" i="62"/>
  <c r="O146" i="62"/>
  <c r="O145" i="62"/>
  <c r="O144" i="62"/>
  <c r="O143" i="62"/>
  <c r="O142" i="62"/>
  <c r="O141" i="62"/>
  <c r="O140" i="62"/>
  <c r="O139" i="62"/>
  <c r="O138" i="62"/>
  <c r="O137" i="62"/>
  <c r="O136" i="62"/>
  <c r="O135" i="62"/>
  <c r="O134" i="62"/>
  <c r="O133" i="62"/>
  <c r="O132" i="62"/>
  <c r="O131" i="62"/>
  <c r="O130" i="62"/>
  <c r="O129" i="62"/>
  <c r="O128" i="62"/>
  <c r="O127" i="62"/>
  <c r="O125" i="62"/>
  <c r="O123" i="62"/>
  <c r="O122" i="62"/>
  <c r="O121" i="62"/>
  <c r="O120" i="62"/>
  <c r="O119" i="62"/>
  <c r="O118" i="62"/>
  <c r="O117" i="62"/>
  <c r="O116" i="62"/>
  <c r="O115" i="62"/>
  <c r="O114" i="62"/>
  <c r="O113" i="62"/>
  <c r="O112" i="62"/>
  <c r="O111" i="62"/>
  <c r="O110" i="62"/>
  <c r="O109" i="62"/>
  <c r="O108" i="62"/>
  <c r="O107" i="62"/>
  <c r="O106" i="62"/>
  <c r="O105" i="62"/>
  <c r="O104" i="62"/>
  <c r="O103" i="62"/>
  <c r="O102" i="62"/>
  <c r="O101" i="62"/>
  <c r="O100" i="62"/>
  <c r="O99" i="62"/>
  <c r="O98" i="62"/>
  <c r="O97" i="62"/>
  <c r="O96" i="62"/>
  <c r="O95" i="62"/>
  <c r="O94" i="62"/>
  <c r="O93" i="62"/>
  <c r="O92" i="62"/>
  <c r="O91" i="62"/>
  <c r="O90" i="62"/>
  <c r="O89" i="62"/>
  <c r="O88" i="62"/>
  <c r="O87" i="62"/>
  <c r="O86" i="62"/>
  <c r="O84" i="62"/>
  <c r="O83" i="62"/>
  <c r="O82" i="62"/>
  <c r="O81" i="62"/>
  <c r="O80" i="62"/>
  <c r="O79" i="62"/>
  <c r="O78" i="62"/>
  <c r="O77" i="62"/>
  <c r="O76" i="62"/>
  <c r="O75" i="62"/>
  <c r="O74" i="62"/>
  <c r="O73" i="62"/>
  <c r="O72" i="62"/>
  <c r="O71" i="62"/>
  <c r="O70" i="62"/>
  <c r="O69" i="62"/>
  <c r="O68" i="62"/>
  <c r="O67" i="62"/>
  <c r="O66" i="62"/>
  <c r="O65" i="62"/>
  <c r="O64" i="62"/>
  <c r="O63" i="62"/>
  <c r="O62" i="62"/>
  <c r="O61" i="62"/>
  <c r="O60" i="62"/>
  <c r="O59" i="62"/>
  <c r="O58" i="62"/>
  <c r="O57" i="62"/>
  <c r="O56" i="62"/>
  <c r="O55" i="62"/>
  <c r="O54" i="62"/>
  <c r="O53" i="62"/>
  <c r="O52" i="62"/>
  <c r="O51" i="62"/>
  <c r="O50" i="62"/>
  <c r="O49" i="62"/>
  <c r="O48" i="62"/>
  <c r="O47" i="62"/>
  <c r="O46" i="62"/>
  <c r="O45" i="62"/>
  <c r="O44" i="62"/>
  <c r="O43" i="62"/>
  <c r="O42" i="62"/>
  <c r="O40" i="62"/>
  <c r="O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S190" i="61"/>
  <c r="S181" i="61"/>
  <c r="S124" i="61"/>
  <c r="S123" i="61"/>
  <c r="S115" i="61"/>
  <c r="S114" i="61"/>
  <c r="S113" i="61"/>
  <c r="S102" i="61"/>
  <c r="O190" i="61"/>
  <c r="O72" i="61"/>
  <c r="O181" i="61"/>
  <c r="S98" i="61"/>
  <c r="S97" i="61"/>
  <c r="S96" i="61"/>
  <c r="O124" i="61"/>
  <c r="O123" i="61"/>
  <c r="O115" i="61"/>
  <c r="O114" i="61"/>
  <c r="O113" i="61"/>
  <c r="O102" i="61"/>
  <c r="O98" i="61"/>
  <c r="O97" i="61"/>
  <c r="O96" i="61"/>
  <c r="O75" i="61"/>
  <c r="O74" i="61"/>
  <c r="S75" i="61"/>
  <c r="S74" i="61"/>
  <c r="S73" i="61"/>
  <c r="S72" i="61"/>
  <c r="O73" i="61"/>
  <c r="U338" i="61"/>
  <c r="U337" i="61"/>
  <c r="U336" i="61"/>
  <c r="U335" i="61"/>
  <c r="U334" i="61"/>
  <c r="U333" i="61"/>
  <c r="U332" i="61"/>
  <c r="U331" i="61"/>
  <c r="U330" i="61"/>
  <c r="U329" i="61"/>
  <c r="U328" i="61"/>
  <c r="U327" i="61"/>
  <c r="U326" i="61"/>
  <c r="U325" i="61"/>
  <c r="U324" i="61"/>
  <c r="U323" i="61"/>
  <c r="U322" i="61"/>
  <c r="U321" i="61"/>
  <c r="U320" i="61"/>
  <c r="U319" i="61"/>
  <c r="U318" i="61"/>
  <c r="U317" i="61"/>
  <c r="U316" i="61"/>
  <c r="U315" i="61"/>
  <c r="U314" i="61"/>
  <c r="U313" i="61"/>
  <c r="U312" i="61"/>
  <c r="U311" i="61"/>
  <c r="U310" i="61"/>
  <c r="U309" i="61"/>
  <c r="U308" i="61"/>
  <c r="U307" i="61"/>
  <c r="U306" i="61"/>
  <c r="U305" i="61"/>
  <c r="U304" i="61"/>
  <c r="U303" i="61"/>
  <c r="U302" i="61"/>
  <c r="U301" i="61"/>
  <c r="U300" i="61"/>
  <c r="U299" i="61"/>
  <c r="U298" i="61"/>
  <c r="U297" i="61"/>
  <c r="U296" i="61"/>
  <c r="U295" i="61"/>
  <c r="U294" i="61"/>
  <c r="U293" i="61"/>
  <c r="U292" i="61"/>
  <c r="U291" i="61"/>
  <c r="U290" i="61"/>
  <c r="U289" i="61"/>
  <c r="U288" i="61"/>
  <c r="U287" i="61"/>
  <c r="U286" i="61"/>
  <c r="U285" i="61"/>
  <c r="U284" i="61"/>
  <c r="U283" i="61"/>
  <c r="U282" i="61"/>
  <c r="U281" i="61"/>
  <c r="U280" i="61"/>
  <c r="U279" i="61"/>
  <c r="U278" i="61"/>
  <c r="U277" i="61"/>
  <c r="U276" i="61"/>
  <c r="U275" i="61"/>
  <c r="U274" i="61"/>
  <c r="U273" i="61"/>
  <c r="U272" i="61"/>
  <c r="U271" i="61"/>
  <c r="U270" i="61"/>
  <c r="U269" i="61"/>
  <c r="U268" i="61"/>
  <c r="U267" i="61"/>
  <c r="U266" i="61"/>
  <c r="U265" i="61"/>
  <c r="U264" i="61"/>
  <c r="U263" i="61"/>
  <c r="U262" i="61"/>
  <c r="U261" i="61"/>
  <c r="U260" i="61"/>
  <c r="U259" i="61"/>
  <c r="U258" i="61"/>
  <c r="U256" i="61"/>
  <c r="U255" i="61"/>
  <c r="U254" i="61"/>
  <c r="U253" i="61"/>
  <c r="U252" i="61"/>
  <c r="U251" i="61"/>
  <c r="U250" i="61"/>
  <c r="U248" i="61"/>
  <c r="U247" i="61"/>
  <c r="U246" i="61"/>
  <c r="U245" i="61"/>
  <c r="U244" i="61"/>
  <c r="U242" i="61"/>
  <c r="U241" i="61"/>
  <c r="U240" i="61"/>
  <c r="U239" i="61"/>
  <c r="U238" i="61"/>
  <c r="U237" i="61"/>
  <c r="U236" i="61"/>
  <c r="U235" i="61"/>
  <c r="U234" i="61"/>
  <c r="U233" i="61"/>
  <c r="U232" i="61"/>
  <c r="U231" i="61"/>
  <c r="U230" i="61"/>
  <c r="U229" i="61"/>
  <c r="U228" i="61"/>
  <c r="U227" i="61"/>
  <c r="U226" i="61"/>
  <c r="U225" i="61"/>
  <c r="U224" i="61"/>
  <c r="U223" i="61"/>
  <c r="U222" i="61"/>
  <c r="U221" i="61"/>
  <c r="U220" i="61"/>
  <c r="U219" i="61"/>
  <c r="U218" i="61"/>
  <c r="U217" i="61"/>
  <c r="U216" i="61"/>
  <c r="U215" i="61"/>
  <c r="U214" i="61"/>
  <c r="U213" i="61"/>
  <c r="U212" i="61"/>
  <c r="U211" i="61"/>
  <c r="U210" i="61"/>
  <c r="U209" i="61"/>
  <c r="U208" i="61"/>
  <c r="U207" i="61"/>
  <c r="U206" i="61"/>
  <c r="U205" i="61"/>
  <c r="U204" i="61"/>
  <c r="U203" i="61"/>
  <c r="U202" i="61"/>
  <c r="U201" i="61"/>
  <c r="U200" i="61"/>
  <c r="U199" i="61"/>
  <c r="U198" i="61"/>
  <c r="U197" i="61"/>
  <c r="U196" i="61"/>
  <c r="U195" i="61"/>
  <c r="U194" i="61"/>
  <c r="U193" i="61"/>
  <c r="U192" i="61"/>
  <c r="U191" i="61"/>
  <c r="U190" i="61"/>
  <c r="U189" i="61"/>
  <c r="U188" i="61"/>
  <c r="U187" i="61"/>
  <c r="U186" i="61"/>
  <c r="U185" i="61"/>
  <c r="U184" i="61"/>
  <c r="U183" i="61"/>
  <c r="U182" i="61"/>
  <c r="U181" i="61"/>
  <c r="U180" i="61"/>
  <c r="U179" i="61"/>
  <c r="U178" i="61"/>
  <c r="U177" i="61"/>
  <c r="U176" i="61"/>
  <c r="U175" i="61"/>
  <c r="U174" i="61"/>
  <c r="U173" i="61"/>
  <c r="U172" i="61"/>
  <c r="U171" i="61"/>
  <c r="U170" i="61"/>
  <c r="U169" i="61"/>
  <c r="U168" i="61"/>
  <c r="U167" i="61"/>
  <c r="U166" i="61"/>
  <c r="U165" i="61"/>
  <c r="U164" i="61"/>
  <c r="U163" i="61"/>
  <c r="U162" i="61"/>
  <c r="U161" i="61"/>
  <c r="U160" i="61"/>
  <c r="U158" i="61"/>
  <c r="U157" i="61"/>
  <c r="U156" i="61"/>
  <c r="U155" i="61"/>
  <c r="U154" i="61"/>
  <c r="U153" i="61"/>
  <c r="U152" i="61"/>
  <c r="U151" i="61"/>
  <c r="U150" i="61"/>
  <c r="U149" i="61"/>
  <c r="U148" i="61"/>
  <c r="U147" i="61"/>
  <c r="U146" i="61"/>
  <c r="U145" i="61"/>
  <c r="U144" i="61"/>
  <c r="U143" i="61"/>
  <c r="U142" i="61"/>
  <c r="U141" i="61"/>
  <c r="U140" i="61"/>
  <c r="U139" i="61"/>
  <c r="U138" i="61"/>
  <c r="U137" i="61"/>
  <c r="U136" i="61"/>
  <c r="U135" i="61"/>
  <c r="U134" i="61"/>
  <c r="U133" i="61"/>
  <c r="U132" i="61"/>
  <c r="U131" i="61"/>
  <c r="U130" i="61"/>
  <c r="U129" i="61"/>
  <c r="U128" i="61"/>
  <c r="U127" i="61"/>
  <c r="U126" i="61"/>
  <c r="U125" i="61"/>
  <c r="U124" i="61"/>
  <c r="U123" i="61"/>
  <c r="U122" i="61"/>
  <c r="U121" i="61"/>
  <c r="U120" i="61"/>
  <c r="U119" i="61"/>
  <c r="U118" i="61"/>
  <c r="U117" i="61"/>
  <c r="U116" i="61"/>
  <c r="U115" i="61"/>
  <c r="U114" i="61"/>
  <c r="U113" i="61"/>
  <c r="U112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93" i="61"/>
  <c r="U92" i="61"/>
  <c r="U91" i="61"/>
  <c r="U90" i="61"/>
  <c r="U89" i="61"/>
  <c r="U88" i="61"/>
  <c r="U87" i="61"/>
  <c r="U86" i="61"/>
  <c r="U85" i="61"/>
  <c r="U84" i="61"/>
  <c r="U83" i="61"/>
  <c r="U82" i="61"/>
  <c r="U81" i="61"/>
  <c r="U80" i="61"/>
  <c r="U79" i="61"/>
  <c r="U78" i="61"/>
  <c r="U77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58" i="61"/>
  <c r="U57" i="61"/>
  <c r="U56" i="61"/>
  <c r="U55" i="61"/>
  <c r="U54" i="61"/>
  <c r="U53" i="61"/>
  <c r="U52" i="61"/>
  <c r="U51" i="61"/>
  <c r="U50" i="61"/>
  <c r="U49" i="61"/>
  <c r="U48" i="61"/>
  <c r="U47" i="61"/>
  <c r="U46" i="61"/>
  <c r="U45" i="61"/>
  <c r="U44" i="61"/>
  <c r="U43" i="61"/>
  <c r="U42" i="61"/>
  <c r="U41" i="61"/>
  <c r="U40" i="61"/>
  <c r="U39" i="61"/>
  <c r="U38" i="61"/>
  <c r="U37" i="61"/>
  <c r="U36" i="61"/>
  <c r="U35" i="61"/>
  <c r="U34" i="61"/>
  <c r="U33" i="61"/>
  <c r="U32" i="61"/>
  <c r="U31" i="61"/>
  <c r="U30" i="61"/>
  <c r="U29" i="61"/>
  <c r="U28" i="61"/>
  <c r="U27" i="61"/>
  <c r="U26" i="61"/>
  <c r="U25" i="61"/>
  <c r="U24" i="61"/>
  <c r="U23" i="61"/>
  <c r="U22" i="61"/>
  <c r="U21" i="61"/>
  <c r="U20" i="61"/>
  <c r="U19" i="61"/>
  <c r="U18" i="61"/>
  <c r="U17" i="61"/>
  <c r="U16" i="61"/>
  <c r="U15" i="61"/>
  <c r="U14" i="61"/>
  <c r="U13" i="61"/>
  <c r="U12" i="61"/>
  <c r="U11" i="61"/>
  <c r="R60" i="59"/>
  <c r="R59" i="59"/>
  <c r="R57" i="59"/>
  <c r="R56" i="59"/>
  <c r="R55" i="59"/>
  <c r="R54" i="59"/>
  <c r="R53" i="59"/>
  <c r="R52" i="59"/>
  <c r="R51" i="59"/>
  <c r="R50" i="59"/>
  <c r="R49" i="59"/>
  <c r="R48" i="59"/>
  <c r="R47" i="59"/>
  <c r="R46" i="59"/>
  <c r="R45" i="59"/>
  <c r="R44" i="59"/>
  <c r="R43" i="59"/>
  <c r="R42" i="59"/>
  <c r="R40" i="59"/>
  <c r="R39" i="59"/>
  <c r="R38" i="59"/>
  <c r="R37" i="59"/>
  <c r="R36" i="59"/>
  <c r="R35" i="59"/>
  <c r="R34" i="59"/>
  <c r="R33" i="59"/>
  <c r="R32" i="59"/>
  <c r="R31" i="59"/>
  <c r="R30" i="59"/>
  <c r="R29" i="59"/>
  <c r="R28" i="59"/>
  <c r="R27" i="59"/>
  <c r="R25" i="59"/>
  <c r="R24" i="59"/>
  <c r="R23" i="59"/>
  <c r="R22" i="59"/>
  <c r="R21" i="59"/>
  <c r="R20" i="59"/>
  <c r="R19" i="59"/>
  <c r="R18" i="59"/>
  <c r="R17" i="59"/>
  <c r="R16" i="59"/>
  <c r="R15" i="59"/>
  <c r="R14" i="59"/>
  <c r="R13" i="59"/>
  <c r="R12" i="59"/>
  <c r="R11" i="59"/>
  <c r="C33" i="88"/>
  <c r="C12" i="88"/>
  <c r="D12" i="88" s="1"/>
  <c r="C23" i="88"/>
  <c r="D42" i="88"/>
  <c r="D38" i="88"/>
  <c r="D37" i="88"/>
  <c r="D31" i="88"/>
  <c r="D26" i="88"/>
  <c r="D23" i="88"/>
  <c r="D21" i="88"/>
  <c r="D20" i="88"/>
  <c r="D19" i="88"/>
  <c r="D18" i="88"/>
  <c r="D17" i="88"/>
  <c r="D16" i="88"/>
  <c r="D15" i="88"/>
  <c r="D13" i="88"/>
  <c r="C11" i="84"/>
  <c r="C10" i="84" s="1"/>
  <c r="C43" i="88" s="1"/>
  <c r="O126" i="62" l="1"/>
  <c r="O154" i="62"/>
  <c r="D33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1" i="88" l="1"/>
  <c r="D11" i="88" l="1"/>
  <c r="C10" i="88"/>
  <c r="D10" i="88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191231]}"/>
    <s v="{[Medida].[Medida].&amp;[2]}"/>
    <s v="{[Keren].[Keren].[All]}"/>
    <s v="{[Cheshbon KM].[Hie Peilut].[Chevra].&amp;[389]&amp;[Kod_Peilut_L7_1041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3">
    <mdx n="0" f="s">
      <ms ns="1" c="0"/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8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8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8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5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</valueMetadata>
</metadata>
</file>

<file path=xl/sharedStrings.xml><?xml version="1.0" encoding="utf-8"?>
<sst xmlns="http://schemas.openxmlformats.org/spreadsheetml/2006/main" count="7130" uniqueCount="2003">
  <si>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</si>
  <si>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</si>
  <si>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</si>
  <si>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</si>
  <si>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</si>
  <si>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</si>
  <si>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</si>
  <si>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</si>
  <si>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</si>
  <si>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</si>
  <si>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</si>
  <si>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</si>
  <si>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</si>
  <si>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</si>
  <si>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</si>
  <si>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</si>
  <si>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</si>
  <si>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</si>
  <si>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</si>
  <si>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</si>
  <si>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</si>
  <si>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</si>
  <si>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</si>
  <si>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</si>
  <si>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</si>
  <si>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</si>
  <si>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</si>
  <si>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</si>
  <si>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</si>
  <si>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</si>
  <si>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</si>
  <si>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</si>
  <si>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</si>
  <si>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</si>
  <si>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</si>
  <si>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</si>
  <si>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</si>
  <si>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</si>
  <si>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</si>
  <si>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</si>
  <si>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</si>
  <si>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</si>
  <si>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</si>
  <si>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</si>
  <si>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</si>
  <si>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</si>
  <si>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</si>
  <si>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</si>
  <si>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</si>
  <si>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</si>
  <si>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</si>
  <si>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</si>
  <si>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</si>
  <si>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</si>
  <si>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</si>
  <si>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</si>
  <si>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</si>
  <si>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</si>
  <si>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</si>
  <si>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</si>
  <si>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</si>
  <si>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</si>
  <si>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</si>
  <si>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</si>
  <si>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</si>
  <si>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</si>
  <si>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</si>
  <si>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</si>
  <si>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</si>
  <si>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</si>
  <si>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</si>
  <si>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</si>
  <si>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</si>
  <si>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</si>
  <si>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</si>
  <si>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</si>
  <si>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</si>
  <si>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</si>
  <si>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</si>
  <si>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</si>
  <si>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</si>
  <si>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</si>
  <si>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</si>
  <si>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</si>
  <si>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</si>
  <si>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</si>
  <si>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</si>
  <si>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</si>
  <si>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</si>
  <si>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</si>
  <si>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</si>
  <si>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</si>
  <si>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</si>
  <si>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</si>
  <si>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</si>
  <si>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</si>
  <si>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</si>
  <si>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</si>
  <si>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</si>
  <si>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</si>
  <si>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</si>
  <si>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</si>
  <si>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</si>
  <si>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</si>
  <si>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</si>
  <si>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</si>
  <si>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</si>
  <si>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</si>
  <si>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</si>
  <si>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</si>
  <si>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</si>
  <si>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</si>
  <si>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</si>
  <si>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</si>
  <si>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</si>
  <si>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</si>
  <si>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</si>
  <si>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</si>
  <si>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</si>
  <si>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</si>
  <si>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</si>
  <si>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</si>
  <si>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</si>
  <si>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</si>
  <si>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</si>
  <si>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</si>
  <si>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</si>
  <si>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</si>
  <si>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</si>
  <si>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</si>
  <si>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</si>
  <si>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</si>
  <si>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</si>
  <si>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</si>
  <si>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</si>
  <si>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</si>
  <si>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</si>
  <si>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</si>
  <si>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</si>
  <si>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</si>
  <si>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</si>
  <si>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</si>
  <si>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</si>
  <si>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</si>
  <si>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</si>
  <si>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</si>
  <si>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</si>
  <si>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</si>
  <si>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</si>
  <si>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</si>
  <si>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</si>
  <si>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</si>
  <si>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</si>
  <si>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</si>
  <si>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</si>
  <si>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</si>
  <si>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</si>
  <si>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</si>
  <si>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</si>
  <si>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</si>
  <si>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</si>
  <si>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</si>
  <si>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</si>
  <si>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</si>
  <si>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</si>
  <si>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</si>
  <si>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</si>
  <si>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</si>
  <si>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</si>
  <si>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</si>
  <si>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</si>
  <si>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</si>
  <si>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</si>
  <si>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</si>
  <si>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</si>
  <si>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</si>
  <si>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</si>
  <si>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</si>
  <si>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</si>
  <si>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</si>
  <si>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</si>
  <si>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</si>
  <si>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</si>
  <si>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</si>
  <si>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</si>
  <si>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</si>
  <si>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</si>
  <si>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</si>
  <si>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</si>
  <si>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</si>
  <si>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</si>
  <si>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</si>
  <si>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</si>
  <si>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</si>
  <si>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</si>
  <si>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</si>
  <si>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</si>
  <si>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</si>
  <si>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</si>
  <si>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</si>
  <si>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</si>
  <si>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</si>
  <si>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</si>
  <si>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</si>
  <si>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</si>
  <si>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</si>
  <si>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</si>
  <si>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</si>
  <si>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</si>
  <si>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</si>
  <si>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</si>
  <si>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</si>
  <si>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</si>
  <si>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</si>
  <si>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</si>
  <si>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</si>
  <si>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</si>
  <si>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</si>
  <si>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</si>
  <si>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</si>
  <si>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</si>
  <si>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</si>
  <si>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</si>
  <si>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</si>
  <si>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31/12/2019</t>
  </si>
  <si>
    <t>מגדל מקפת קרנות פנסיה וקופות גמל בע"מ</t>
  </si>
  <si>
    <t xml:space="preserve">מגדל מקפת משלימה (מספר אוצר 659) - מסלול כללי למקבלי קצבה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</si>
  <si>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</si>
  <si>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</si>
  <si>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</si>
  <si>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</si>
  <si>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</si>
  <si>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</si>
  <si>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</si>
  <si>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</si>
  <si>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</si>
  <si>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</si>
  <si>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</si>
  <si>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</si>
  <si>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</si>
  <si>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</si>
  <si>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</si>
  <si>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</si>
  <si>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</si>
  <si>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</si>
  <si>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</si>
  <si>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</si>
  <si>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</si>
  <si>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</si>
  <si>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</si>
  <si>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</si>
  <si>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</si>
  <si>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</si>
  <si>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</si>
  <si>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</si>
  <si>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</si>
  <si>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</si>
  <si>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</si>
  <si>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</si>
  <si>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</si>
  <si>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</si>
  <si>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</si>
  <si>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</si>
  <si>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</si>
  <si>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</si>
  <si>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</si>
  <si>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</si>
  <si>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</si>
  <si>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</si>
  <si>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</si>
  <si>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</si>
  <si>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</si>
  <si>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</si>
  <si>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</si>
  <si>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</si>
  <si>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</si>
  <si>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</si>
  <si>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</si>
  <si>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</si>
  <si>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</si>
  <si>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</si>
  <si>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</si>
  <si>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</si>
  <si>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</si>
  <si>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</si>
  <si>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</si>
  <si>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</si>
  <si>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</si>
  <si>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</si>
  <si>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</si>
  <si>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</si>
  <si>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</si>
  <si>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</si>
  <si>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</si>
  <si>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</si>
  <si>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</si>
  <si>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</si>
  <si>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</si>
  <si>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</si>
  <si>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</si>
  <si>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</si>
  <si>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</si>
  <si>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</si>
  <si>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</si>
  <si>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ממשלתי משתנה 0520  גילון</t>
  </si>
  <si>
    <t>1116193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</si>
  <si>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</si>
  <si>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</si>
  <si>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</si>
  <si>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</si>
  <si>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</si>
  <si>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</si>
  <si>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</si>
  <si>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</si>
  <si>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</si>
  <si>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</si>
  <si>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</si>
  <si>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</si>
  <si>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</si>
  <si>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</si>
  <si>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</si>
  <si>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</si>
  <si>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</si>
  <si>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</si>
  <si>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</si>
  <si>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</si>
  <si>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</si>
  <si>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</si>
  <si>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</si>
  <si>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</si>
  <si>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</si>
  <si>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</si>
  <si>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</si>
  <si>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</si>
  <si>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</si>
  <si>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</si>
  <si>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</si>
  <si>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</si>
  <si>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</si>
  <si>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</si>
  <si>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</si>
  <si>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</si>
  <si>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</si>
  <si>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</si>
  <si>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</si>
  <si>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</si>
  <si>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</si>
  <si>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</si>
  <si>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</si>
  <si>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</si>
  <si>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</si>
  <si>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</si>
  <si>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</si>
  <si>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</si>
  <si>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</si>
  <si>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</si>
  <si>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</si>
  <si>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</si>
  <si>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</si>
  <si>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</si>
  <si>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</si>
  <si>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</si>
  <si>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</si>
  <si>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</si>
  <si>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</si>
  <si>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</si>
  <si>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</si>
  <si>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</si>
  <si>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</si>
  <si>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</si>
  <si>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</si>
  <si>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</si>
  <si>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</si>
  <si>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</si>
  <si>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</si>
  <si>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</si>
  <si>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</si>
  <si>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</si>
  <si>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</si>
  <si>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</si>
  <si>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</si>
  <si>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</si>
  <si>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</si>
  <si>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</si>
  <si>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</si>
  <si>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</si>
  <si>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</si>
  <si>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</si>
  <si>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</si>
  <si>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</si>
  <si>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</si>
  <si>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</si>
  <si>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</si>
  <si>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</si>
  <si>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</si>
  <si>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</si>
  <si>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</si>
  <si>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</si>
  <si>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</si>
  <si>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</si>
  <si>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</si>
  <si>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</si>
  <si>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</si>
  <si>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</si>
  <si>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</si>
  <si>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</si>
  <si>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</si>
  <si>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</si>
  <si>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</si>
  <si>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</si>
  <si>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</si>
  <si>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</si>
  <si>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</si>
  <si>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</si>
  <si>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</si>
  <si>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</si>
  <si>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</si>
  <si>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</si>
  <si>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</si>
  <si>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</si>
  <si>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</si>
  <si>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</si>
  <si>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</si>
  <si>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</si>
  <si>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</si>
  <si>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</si>
  <si>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</si>
  <si>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</si>
  <si>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</si>
  <si>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</si>
  <si>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</si>
  <si>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</si>
  <si>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</si>
  <si>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</si>
  <si>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</si>
  <si>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</si>
  <si>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</si>
  <si>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</si>
  <si>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</si>
  <si>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</si>
  <si>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</si>
  <si>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</si>
  <si>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</si>
  <si>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</si>
  <si>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</si>
  <si>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</si>
  <si>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</si>
  <si>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</si>
  <si>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</si>
  <si>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</si>
  <si>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</si>
  <si>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</si>
  <si>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</si>
  <si>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</si>
  <si>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</si>
  <si>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</si>
  <si>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</si>
  <si>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</si>
  <si>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</si>
  <si>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</si>
  <si>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</si>
  <si>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</si>
  <si>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</si>
  <si>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</si>
  <si>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</si>
  <si>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</si>
  <si>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</si>
  <si>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</si>
  <si>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</si>
  <si>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</si>
  <si>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</si>
  <si>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</si>
  <si>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</si>
  <si>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</si>
  <si>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</si>
  <si>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</si>
  <si>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</si>
  <si>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</si>
  <si>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</si>
  <si>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</si>
  <si>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</si>
  <si>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</si>
  <si>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</si>
  <si>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</si>
  <si>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</si>
  <si>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</si>
  <si>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</si>
  <si>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</si>
  <si>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</si>
  <si>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</si>
  <si>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</si>
  <si>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</si>
  <si>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</si>
  <si>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</si>
  <si>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</si>
  <si>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</si>
  <si>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</si>
  <si>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</si>
  <si>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</si>
  <si>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</si>
  <si>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</si>
  <si>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</si>
  <si>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</si>
  <si>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</si>
  <si>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</si>
  <si>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</si>
  <si>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</si>
  <si>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</si>
  <si>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</si>
  <si>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</si>
  <si>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</si>
  <si>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</si>
  <si>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</si>
  <si>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</si>
  <si>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</si>
  <si>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</si>
  <si>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</si>
  <si>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</si>
  <si>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</si>
  <si>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</si>
  <si>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</si>
  <si>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</si>
  <si>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</si>
  <si>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</si>
  <si>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</si>
  <si>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</si>
  <si>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</si>
  <si>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</si>
  <si>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</si>
  <si>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</si>
  <si>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</si>
  <si>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</si>
  <si>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</si>
  <si>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</si>
  <si>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</si>
  <si>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</si>
  <si>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</si>
  <si>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</si>
  <si>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</si>
  <si>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</si>
  <si>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</si>
  <si>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</si>
  <si>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</si>
  <si>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</si>
  <si>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</si>
  <si>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</si>
  <si>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</si>
  <si>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</si>
  <si>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</si>
  <si>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</si>
  <si>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</si>
  <si>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</si>
  <si>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</si>
  <si>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</si>
  <si>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</si>
  <si>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</si>
  <si>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</si>
  <si>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</si>
  <si>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</si>
  <si>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</si>
  <si>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</si>
  <si>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</si>
  <si>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</si>
  <si>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</si>
  <si>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</si>
  <si>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</si>
  <si>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</si>
  <si>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</si>
  <si>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</si>
  <si>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</si>
  <si>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</si>
  <si>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</si>
  <si>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</si>
  <si>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</si>
  <si>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</si>
  <si>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</si>
  <si>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</si>
  <si>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</si>
  <si>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</si>
  <si>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</si>
  <si>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</si>
  <si>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</si>
  <si>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</si>
  <si>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</si>
  <si>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</si>
  <si>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</si>
  <si>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</si>
  <si>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</si>
  <si>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</si>
  <si>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</si>
  <si>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</si>
  <si>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</si>
  <si>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</si>
  <si>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</si>
  <si>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</si>
  <si>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</si>
  <si>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</si>
  <si>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</si>
  <si>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</si>
  <si>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</si>
  <si>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</si>
  <si>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</si>
  <si>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</si>
  <si>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</si>
  <si>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</si>
  <si>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</si>
  <si>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</si>
  <si>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</si>
  <si>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</si>
  <si>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</si>
  <si>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</si>
  <si>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</si>
  <si>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</si>
  <si>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</si>
  <si>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</si>
  <si>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</si>
  <si>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</si>
  <si>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</si>
  <si>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</si>
  <si>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</si>
  <si>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</si>
  <si>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</si>
  <si>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</si>
  <si>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</si>
  <si>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</si>
  <si>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</si>
  <si>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</si>
  <si>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</si>
  <si>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</si>
  <si>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</si>
  <si>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</si>
  <si>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</si>
  <si>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</si>
  <si>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</si>
  <si>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</si>
  <si>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</si>
  <si>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</si>
  <si>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</si>
  <si>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</si>
  <si>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</si>
  <si>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</si>
  <si>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</si>
  <si>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</si>
  <si>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</si>
  <si>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</si>
  <si>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</si>
  <si>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</si>
  <si>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</si>
  <si>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</si>
  <si>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</si>
  <si>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</si>
  <si>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</si>
  <si>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</si>
  <si>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</si>
  <si>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</si>
  <si>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</si>
  <si>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</si>
  <si>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</si>
  <si>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</si>
  <si>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</si>
  <si>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</si>
  <si>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</si>
  <si>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</si>
  <si>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</si>
  <si>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</si>
  <si>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</si>
  <si>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</si>
  <si>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</si>
  <si>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</si>
  <si>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</si>
  <si>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</si>
  <si>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</si>
  <si>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</si>
  <si>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</si>
  <si>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</si>
  <si>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</si>
  <si>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</si>
  <si>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</si>
  <si>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</si>
  <si>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</si>
  <si>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</si>
  <si>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</si>
  <si>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</si>
  <si>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</si>
  <si>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</si>
  <si>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</si>
  <si>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</si>
  <si>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</si>
  <si>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</si>
  <si>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</si>
  <si>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</si>
  <si>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</si>
  <si>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</si>
  <si>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</si>
  <si>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</si>
  <si>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</si>
  <si>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</si>
  <si>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</si>
  <si>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</si>
  <si>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</si>
  <si>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</si>
  <si>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</si>
  <si>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</si>
  <si>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</si>
  <si>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</si>
  <si>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</si>
  <si>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</si>
  <si>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</si>
  <si>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</si>
  <si>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</si>
  <si>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</si>
  <si>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</si>
  <si>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</si>
  <si>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</si>
  <si>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</si>
  <si>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</si>
  <si>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</si>
  <si>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</si>
  <si>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</si>
  <si>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</si>
  <si>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</si>
  <si>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</si>
  <si>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</si>
  <si>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</si>
  <si>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</si>
  <si>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</si>
  <si>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</si>
  <si>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</si>
  <si>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</si>
  <si>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</si>
  <si>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</si>
  <si>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</si>
  <si>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</si>
  <si>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</si>
  <si>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</si>
  <si>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</si>
  <si>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</si>
  <si>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</si>
  <si>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</si>
  <si>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</si>
  <si>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</si>
  <si>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</si>
  <si>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</si>
  <si>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</si>
  <si>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</si>
  <si>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</si>
  <si>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</si>
  <si>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</si>
  <si>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</si>
  <si>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</si>
  <si>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</si>
  <si>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</si>
  <si>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</si>
  <si>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</si>
  <si>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</si>
  <si>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</si>
  <si>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</si>
  <si>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</si>
  <si>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</si>
  <si>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</si>
  <si>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</si>
  <si>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</si>
  <si>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</si>
  <si>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</si>
  <si>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</si>
  <si>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</si>
  <si>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</si>
  <si>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</si>
  <si>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</si>
  <si>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</si>
  <si>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</si>
  <si>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</si>
  <si>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</si>
  <si>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</si>
  <si>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</si>
  <si>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</si>
  <si>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</si>
  <si>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</si>
  <si>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</si>
  <si>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</si>
  <si>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</si>
  <si>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</si>
  <si>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</si>
  <si>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</si>
  <si>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</si>
  <si>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</si>
  <si>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</si>
  <si>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</si>
  <si>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</si>
  <si>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</si>
  <si>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</si>
  <si>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</si>
  <si>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</si>
  <si>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</si>
  <si>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</si>
  <si>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</si>
  <si>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</si>
  <si>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</si>
  <si>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</si>
  <si>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</si>
  <si>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</si>
  <si>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</si>
  <si>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</si>
  <si>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</si>
  <si>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</si>
  <si>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</si>
  <si>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</si>
  <si>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</si>
  <si>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</si>
  <si>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</si>
  <si>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</si>
  <si>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</si>
  <si>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</si>
  <si>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</si>
  <si>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</si>
  <si>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</si>
  <si>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</si>
  <si>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</si>
  <si>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</si>
  <si>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</si>
  <si>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</si>
  <si>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</si>
  <si>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</si>
  <si>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</si>
  <si>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</si>
  <si>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</si>
  <si>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</si>
  <si>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</si>
  <si>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</si>
  <si>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</si>
  <si>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</si>
  <si>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</si>
  <si>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</si>
  <si>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</si>
  <si>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</si>
  <si>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</si>
  <si>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</si>
  <si>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</si>
  <si>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</si>
  <si>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</si>
  <si>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</si>
  <si>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</si>
  <si>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</si>
  <si>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</si>
  <si>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</si>
  <si>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</si>
  <si>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</si>
  <si>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</si>
  <si>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</si>
  <si>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</si>
  <si>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</si>
  <si>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</si>
  <si>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</si>
  <si>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</si>
  <si>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</si>
  <si>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</si>
  <si>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</si>
  <si>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</si>
  <si>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</si>
  <si>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</si>
  <si>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</si>
  <si>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</si>
  <si>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</si>
  <si>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</si>
  <si>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</si>
  <si>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</si>
  <si>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</si>
  <si>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</si>
  <si>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</si>
  <si>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</si>
  <si>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</si>
  <si>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</si>
  <si>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</si>
  <si>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</si>
  <si>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</si>
  <si>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</si>
  <si>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</si>
  <si>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</si>
  <si>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</si>
  <si>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</si>
  <si>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</si>
  <si>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</si>
  <si>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</si>
  <si>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</si>
  <si>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520027830</t>
  </si>
  <si>
    <t>FITCH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</si>
  <si>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</si>
  <si>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</si>
  <si>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</si>
  <si>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</si>
  <si>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</si>
  <si>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</si>
  <si>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</si>
  <si>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</si>
  <si>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</si>
  <si>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NR</t>
  </si>
  <si>
    <t>SRENVX 4.5 24/44</t>
  </si>
  <si>
    <t>XS1108784510</t>
  </si>
  <si>
    <t>Insurance</t>
  </si>
  <si>
    <t>A-</t>
  </si>
  <si>
    <t>ZURNVX 5.125 06/48</t>
  </si>
  <si>
    <t>XS1795323952</t>
  </si>
  <si>
    <t>BHP BILLITON 6.75 10/25</t>
  </si>
  <si>
    <t>USQ12441AB91</t>
  </si>
  <si>
    <t>BBB+</t>
  </si>
  <si>
    <t>NAB 3.933 08/2034 08/29</t>
  </si>
  <si>
    <t>USG6S94TAB96</t>
  </si>
  <si>
    <t>Banks</t>
  </si>
  <si>
    <t>WESTPAC BANKING 4.11 07/34 07/29</t>
  </si>
  <si>
    <t>US961214EF61</t>
  </si>
  <si>
    <t>ABBVIE 4.45 05/46 06/46</t>
  </si>
  <si>
    <t>US00287YAW93</t>
  </si>
  <si>
    <t>Health Care Equipment &amp; Services</t>
  </si>
  <si>
    <t>Baa2</t>
  </si>
  <si>
    <t>Moodys</t>
  </si>
  <si>
    <t>ABIBB 5.55 01/49</t>
  </si>
  <si>
    <t>US03523TBV98</t>
  </si>
  <si>
    <t>Food, Beverage &amp; Tobacco</t>
  </si>
  <si>
    <t>BBB</t>
  </si>
  <si>
    <t>ABNANV 4.4 03/28 03/23</t>
  </si>
  <si>
    <t>XS1586330604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</si>
  <si>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</si>
  <si>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</si>
  <si>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</si>
  <si>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</si>
  <si>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</si>
  <si>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</si>
  <si>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</si>
  <si>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EDF 3  PERP</t>
  </si>
  <si>
    <t>FR0013464922</t>
  </si>
  <si>
    <t>UTILITIES</t>
  </si>
  <si>
    <t>ENELIM 4.875 06/29</t>
  </si>
  <si>
    <t>US29278GAK40</t>
  </si>
  <si>
    <t>Diversified Financials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</si>
  <si>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</si>
  <si>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</si>
  <si>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</si>
  <si>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</si>
  <si>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</si>
  <si>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</si>
  <si>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</si>
  <si>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ACAFP 7.875 01/29/49</t>
  </si>
  <si>
    <t>USF22797RT78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</si>
  <si>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</si>
  <si>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</si>
  <si>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</si>
  <si>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</si>
  <si>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</si>
  <si>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</si>
  <si>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</si>
  <si>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Semiconductors &amp; Semiconductor Equipment</t>
  </si>
  <si>
    <t>CHCOCH 3.7 11/29</t>
  </si>
  <si>
    <t>US16412XAH89</t>
  </si>
  <si>
    <t>DELL 5.3 01/29</t>
  </si>
  <si>
    <t>US24703DBA81</t>
  </si>
  <si>
    <t>Technology Hardware &amp; Equipment</t>
  </si>
  <si>
    <t>ECOPETROL 5.875 09/23</t>
  </si>
  <si>
    <t>US279158AC30</t>
  </si>
  <si>
    <t>ETP 5.25 04/29</t>
  </si>
  <si>
    <t>US29278NAG88</t>
  </si>
  <si>
    <t>FSK 4.125 02/25</t>
  </si>
  <si>
    <t>US302635AE72</t>
  </si>
  <si>
    <t>GM 5.25 03/26</t>
  </si>
  <si>
    <t>US37045XBG07</t>
  </si>
  <si>
    <t>MATERIALS</t>
  </si>
  <si>
    <t>Baa3</t>
  </si>
  <si>
    <t>LEAR 5.25 01/25</t>
  </si>
  <si>
    <t>US521865AX34</t>
  </si>
  <si>
    <t>Automobiles &amp; Components</t>
  </si>
  <si>
    <t>MACQUARIE BANK 4.875 06/2025</t>
  </si>
  <si>
    <t>US55608YAB11</t>
  </si>
  <si>
    <t>MERCK 2.875 06/29 06/79</t>
  </si>
  <si>
    <t>XS2011260705</t>
  </si>
  <si>
    <t>Pharmaceuticals &amp; Biotechnology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</si>
  <si>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</si>
  <si>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</si>
  <si>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</si>
  <si>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</si>
  <si>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</si>
  <si>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</si>
  <si>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NXP SEMICON 5.55 12/28 09/28</t>
  </si>
  <si>
    <t>US62947QAY44</t>
  </si>
  <si>
    <t>SSE SSELN 4.75 9/77 06/22</t>
  </si>
  <si>
    <t>XS1572343744</t>
  </si>
  <si>
    <t>STANDARD CHARTERED 3.516 02/30 02/25</t>
  </si>
  <si>
    <t>XS2078692014</t>
  </si>
  <si>
    <t>STANDARD CHARTERED 4.3 02/27</t>
  </si>
  <si>
    <t>XS1480699641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</si>
  <si>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</si>
  <si>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</si>
  <si>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</si>
  <si>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</si>
  <si>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</si>
  <si>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</si>
  <si>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VW 4.625 PERP 06/28</t>
  </si>
  <si>
    <t>XS1799939027</t>
  </si>
  <si>
    <t>BAYNGR 3.125 11/79 11/27</t>
  </si>
  <si>
    <t>XS2077670342</t>
  </si>
  <si>
    <t>BB+</t>
  </si>
  <si>
    <t>BNP PARIBAS 7 PERP 08/28</t>
  </si>
  <si>
    <t>USF1R15XK854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</si>
  <si>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</si>
  <si>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</si>
  <si>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</si>
  <si>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</si>
  <si>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</si>
  <si>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</si>
  <si>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</si>
  <si>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CONTINENTAL RES 5 09/22 03/17</t>
  </si>
  <si>
    <t>US212015AH47</t>
  </si>
  <si>
    <t>CTXS 4.5 12/27</t>
  </si>
  <si>
    <t>US177376AE06</t>
  </si>
  <si>
    <t>ENBCN 6 01/27 01/77</t>
  </si>
  <si>
    <t>US29250NAN57</t>
  </si>
  <si>
    <t>FIBRBZ 5.25</t>
  </si>
  <si>
    <t>US31572UAE64</t>
  </si>
  <si>
    <t>FORD 5.596 01/22</t>
  </si>
  <si>
    <t>US345397ZM88</t>
  </si>
  <si>
    <t>HESM 5.125 06/28</t>
  </si>
  <si>
    <t>US428104AA14</t>
  </si>
  <si>
    <t>HOLCIM FIN 3 07/24</t>
  </si>
  <si>
    <t>XS1713466495</t>
  </si>
  <si>
    <t>LENNAR 4.125 01/22 10/21</t>
  </si>
  <si>
    <t>US526057BY96</t>
  </si>
  <si>
    <t>Consumer Durables &amp; Apparel</t>
  </si>
  <si>
    <t>PETROLEOS MEXICANOS 6.49 1/27 11/26</t>
  </si>
  <si>
    <t>USP78625DW03</t>
  </si>
  <si>
    <t>RBS 3.754 11/01/29 11/24</t>
  </si>
  <si>
    <t>US780097BM20</t>
  </si>
  <si>
    <t>REPSM 4.5 03/75</t>
  </si>
  <si>
    <t>XS1207058733</t>
  </si>
  <si>
    <t>SOLVAY 4.25 04/03/2024</t>
  </si>
  <si>
    <t>BE6309987400</t>
  </si>
  <si>
    <t>TOL 3.8 11/29</t>
  </si>
  <si>
    <t>US88947EAU47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</si>
  <si>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</si>
  <si>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</si>
  <si>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</si>
  <si>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</si>
  <si>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</si>
  <si>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</si>
  <si>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</si>
  <si>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6 PREP 01/26</t>
  </si>
  <si>
    <t>FR0011401728</t>
  </si>
  <si>
    <t>Electricite De Franc 5 01/26</t>
  </si>
  <si>
    <t>FR0011697028</t>
  </si>
  <si>
    <t>HILTON DOMESTIC OPER 4.875 01/30</t>
  </si>
  <si>
    <t>US432833AF84</t>
  </si>
  <si>
    <t>Hotels Restaurants &amp; Leisure</t>
  </si>
  <si>
    <t>Ba2</t>
  </si>
  <si>
    <t>UBS 7 PERP</t>
  </si>
  <si>
    <t>USH4209UAT37</t>
  </si>
  <si>
    <t>ALLISON TRANSM 5 10/24 10/21</t>
  </si>
  <si>
    <t>US019736AD97</t>
  </si>
  <si>
    <t>Ba3</t>
  </si>
  <si>
    <t>CS 7.25 09/25</t>
  </si>
  <si>
    <t>USH3698DBZ62</t>
  </si>
  <si>
    <t>CS 7.5 PERP</t>
  </si>
  <si>
    <t>USH3698DBW32</t>
  </si>
  <si>
    <t>HCA 5.875 02/29</t>
  </si>
  <si>
    <t>US404119BW86</t>
  </si>
  <si>
    <t>LLOYDS 7.5 09/25 PERP</t>
  </si>
  <si>
    <t>US539439AU36</t>
  </si>
  <si>
    <t>NGLS 6.5 07/27</t>
  </si>
  <si>
    <t>US87612BBK70</t>
  </si>
  <si>
    <t>NGLS 6.875 01/29</t>
  </si>
  <si>
    <t>US87612BBM37</t>
  </si>
  <si>
    <t>SIRIUS 4.625 07/24</t>
  </si>
  <si>
    <t>US82967NBE76</t>
  </si>
  <si>
    <t>Commercial &amp; Professional Services</t>
  </si>
  <si>
    <t>SIRIUS XM 4.625 05/23 05/18</t>
  </si>
  <si>
    <t>US82967NAL29</t>
  </si>
  <si>
    <t>UNITED CONT 4.875 01/25</t>
  </si>
  <si>
    <t>US910047AK50</t>
  </si>
  <si>
    <t>AMERICAN AIRLINES 5 06/22</t>
  </si>
  <si>
    <t>US02376RAC60</t>
  </si>
  <si>
    <t>B1</t>
  </si>
  <si>
    <t>BACR 8 PERP</t>
  </si>
  <si>
    <t>US06738EBG98</t>
  </si>
  <si>
    <t>B+</t>
  </si>
  <si>
    <t>BARCLAYS 7.75 PERP 15/09/2023</t>
  </si>
  <si>
    <t>US06738EBA29</t>
  </si>
  <si>
    <t>CCO HOLDINGS 4.75 03/30 09/24</t>
  </si>
  <si>
    <t>US1248EPCD32</t>
  </si>
  <si>
    <t>Media</t>
  </si>
  <si>
    <t>RBS 8 PERP 8 08/25</t>
  </si>
  <si>
    <t>US780099CK11</t>
  </si>
  <si>
    <t>TRANSOCEAN 7.75 10/24 10/20</t>
  </si>
  <si>
    <t>US893828AA14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</si>
  <si>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</si>
  <si>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</si>
  <si>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</si>
  <si>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</si>
  <si>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</si>
  <si>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</si>
  <si>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</si>
  <si>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</si>
  <si>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</si>
  <si>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</si>
  <si>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</si>
  <si>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</si>
  <si>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</si>
  <si>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</si>
  <si>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</si>
  <si>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</si>
  <si>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</si>
  <si>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</si>
  <si>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</si>
  <si>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</si>
  <si>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</si>
  <si>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</si>
  <si>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</si>
  <si>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</si>
  <si>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</si>
  <si>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</si>
  <si>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</si>
  <si>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</si>
  <si>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</si>
  <si>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</si>
  <si>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</si>
  <si>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</si>
  <si>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</si>
  <si>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</si>
  <si>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</si>
  <si>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</si>
  <si>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</si>
  <si>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</si>
  <si>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</si>
  <si>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</si>
  <si>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</si>
  <si>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</si>
  <si>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</si>
  <si>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</si>
  <si>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</si>
  <si>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</si>
  <si>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</si>
  <si>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</si>
  <si>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</si>
  <si>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</si>
  <si>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</si>
  <si>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</si>
  <si>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</si>
  <si>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</si>
  <si>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</si>
  <si>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</si>
  <si>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</si>
  <si>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</si>
  <si>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</si>
  <si>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</si>
  <si>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</si>
  <si>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</si>
  <si>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</si>
  <si>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</si>
  <si>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</si>
  <si>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</si>
  <si>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</si>
  <si>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</si>
  <si>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</si>
  <si>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</si>
  <si>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</si>
  <si>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</si>
  <si>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</si>
  <si>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</si>
  <si>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</si>
  <si>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</si>
  <si>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</si>
  <si>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</si>
  <si>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</si>
  <si>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</si>
  <si>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</si>
  <si>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</si>
  <si>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</si>
  <si>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</si>
  <si>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</si>
  <si>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</si>
  <si>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</si>
  <si>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</si>
  <si>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</si>
  <si>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</si>
  <si>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</si>
  <si>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</si>
  <si>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</si>
  <si>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</si>
  <si>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</si>
  <si>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</si>
  <si>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</si>
  <si>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</si>
  <si>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</si>
  <si>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</si>
  <si>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</si>
  <si>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</si>
  <si>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</si>
  <si>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</si>
  <si>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</si>
  <si>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</si>
  <si>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</si>
  <si>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</si>
  <si>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</si>
  <si>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</si>
  <si>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</si>
  <si>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</si>
  <si>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</si>
  <si>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</si>
  <si>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</si>
  <si>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</si>
  <si>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</si>
  <si>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</si>
  <si>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</si>
  <si>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</si>
  <si>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</si>
  <si>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</si>
  <si>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</si>
  <si>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</si>
  <si>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</si>
  <si>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</si>
  <si>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</si>
  <si>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</si>
  <si>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</si>
  <si>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</si>
  <si>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</si>
  <si>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</si>
  <si>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</si>
  <si>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</si>
  <si>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</si>
  <si>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</si>
  <si>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</si>
  <si>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</si>
  <si>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</si>
  <si>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</si>
  <si>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</si>
  <si>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</si>
  <si>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</si>
  <si>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</si>
  <si>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</si>
  <si>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</si>
  <si>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</si>
  <si>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</si>
  <si>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</si>
  <si>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</si>
  <si>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</si>
  <si>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</si>
  <si>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</si>
  <si>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</si>
  <si>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</si>
  <si>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</si>
  <si>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</si>
  <si>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</si>
  <si>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</si>
  <si>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</si>
  <si>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</si>
  <si>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</si>
  <si>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</si>
  <si>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</si>
  <si>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</si>
  <si>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</si>
  <si>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</si>
  <si>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</si>
  <si>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</si>
  <si>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</si>
  <si>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</si>
  <si>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</si>
  <si>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</si>
  <si>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</si>
  <si>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</si>
  <si>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</si>
  <si>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</si>
  <si>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</si>
  <si>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</si>
  <si>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</si>
  <si>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</si>
  <si>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</si>
  <si>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</si>
  <si>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</si>
  <si>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</si>
  <si>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</si>
  <si>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</si>
  <si>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</si>
  <si>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</si>
  <si>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</si>
  <si>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</si>
  <si>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</si>
  <si>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</si>
  <si>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</si>
  <si>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</si>
  <si>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</si>
  <si>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</si>
  <si>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</si>
  <si>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</si>
  <si>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</si>
  <si>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</si>
  <si>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</si>
  <si>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</si>
  <si>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</si>
  <si>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</si>
  <si>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</si>
  <si>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</si>
  <si>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</si>
  <si>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</si>
  <si>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</si>
  <si>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</si>
  <si>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</si>
  <si>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</si>
  <si>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</si>
  <si>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</si>
  <si>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</si>
  <si>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</si>
  <si>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</si>
  <si>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</si>
  <si>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</si>
  <si>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</si>
  <si>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</si>
  <si>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</si>
  <si>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</si>
  <si>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</si>
  <si>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</si>
  <si>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</si>
  <si>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</si>
  <si>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</si>
  <si>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</si>
  <si>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</si>
  <si>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</si>
  <si>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</si>
  <si>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</si>
  <si>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</si>
  <si>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</si>
  <si>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</si>
  <si>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</si>
  <si>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</si>
  <si>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</si>
  <si>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</si>
  <si>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</si>
  <si>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</si>
  <si>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</si>
  <si>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</si>
  <si>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</si>
  <si>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</si>
  <si>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</si>
  <si>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</si>
  <si>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</si>
  <si>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</si>
  <si>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</si>
  <si>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</si>
  <si>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</si>
  <si>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</si>
  <si>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</si>
  <si>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</si>
  <si>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</si>
  <si>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</si>
  <si>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</si>
  <si>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</si>
  <si>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</si>
  <si>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</si>
  <si>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</si>
  <si>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</si>
  <si>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</si>
  <si>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</si>
  <si>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</si>
  <si>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</si>
  <si>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</si>
  <si>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</si>
  <si>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</si>
  <si>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</si>
  <si>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</si>
  <si>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</si>
  <si>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</si>
  <si>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</si>
  <si>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</si>
  <si>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</si>
  <si>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</si>
  <si>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</si>
  <si>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</si>
  <si>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</si>
  <si>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</si>
  <si>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</si>
  <si>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</si>
  <si>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</si>
  <si>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</si>
  <si>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</si>
  <si>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</si>
  <si>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</si>
  <si>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</si>
  <si>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</si>
  <si>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</si>
  <si>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</si>
  <si>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</si>
  <si>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</si>
  <si>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</si>
  <si>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</si>
  <si>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</si>
  <si>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</si>
  <si>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</si>
  <si>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</si>
  <si>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</si>
  <si>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</si>
  <si>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</si>
  <si>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</si>
  <si>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</si>
  <si>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</si>
  <si>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</si>
  <si>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</si>
  <si>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</si>
  <si>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</si>
  <si>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</si>
  <si>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</si>
  <si>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</si>
  <si>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</si>
  <si>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</si>
  <si>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</si>
  <si>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</si>
  <si>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</si>
  <si>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</si>
  <si>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</si>
  <si>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</si>
  <si>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</si>
  <si>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</si>
  <si>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</si>
  <si>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</si>
  <si>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</si>
  <si>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</si>
  <si>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</si>
  <si>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</si>
  <si>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</si>
  <si>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</si>
  <si>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</si>
  <si>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</si>
  <si>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</si>
  <si>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</si>
  <si>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</si>
  <si>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</si>
  <si>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</si>
  <si>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</si>
  <si>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</si>
  <si>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</si>
  <si>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</si>
  <si>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</si>
  <si>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</si>
  <si>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</si>
  <si>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</si>
  <si>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</si>
  <si>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</si>
  <si>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</si>
  <si>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</si>
  <si>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</si>
  <si>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</si>
  <si>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</si>
  <si>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</si>
  <si>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</si>
  <si>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</si>
  <si>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</si>
  <si>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</si>
  <si>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</si>
  <si>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</si>
  <si>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</si>
  <si>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</si>
  <si>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</si>
  <si>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</si>
  <si>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</si>
  <si>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</si>
  <si>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</si>
  <si>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</si>
  <si>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</si>
  <si>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</si>
  <si>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</si>
  <si>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</si>
  <si>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</si>
  <si>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</si>
  <si>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</si>
  <si>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</si>
  <si>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</si>
  <si>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</si>
  <si>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</si>
  <si>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</si>
  <si>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</si>
  <si>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</si>
  <si>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</si>
  <si>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</si>
  <si>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</si>
  <si>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</si>
  <si>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</si>
  <si>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</si>
  <si>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</si>
  <si>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BP PLC</t>
  </si>
  <si>
    <t>GB0007980591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</si>
  <si>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</si>
  <si>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</si>
  <si>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</si>
  <si>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</si>
  <si>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</si>
  <si>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</si>
  <si>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</si>
  <si>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</si>
  <si>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DELEK US HOLDINGS</t>
  </si>
  <si>
    <t>US24665A1034</t>
  </si>
  <si>
    <t>DEUTSCHE POST AG REG</t>
  </si>
  <si>
    <t>DE0005552004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</si>
  <si>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</si>
  <si>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</si>
  <si>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</si>
  <si>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</si>
  <si>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</si>
  <si>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</si>
  <si>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</si>
  <si>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</si>
  <si>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</si>
  <si>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</si>
  <si>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</si>
  <si>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</si>
  <si>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</si>
  <si>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</si>
  <si>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</si>
  <si>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</si>
  <si>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</si>
  <si>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</si>
  <si>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</si>
  <si>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</si>
  <si>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</si>
  <si>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</si>
  <si>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</si>
  <si>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</si>
  <si>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</si>
  <si>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</si>
  <si>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</si>
  <si>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</si>
  <si>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</si>
  <si>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</si>
  <si>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</si>
  <si>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</si>
  <si>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</si>
  <si>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</si>
  <si>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</si>
  <si>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</si>
  <si>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</si>
  <si>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</si>
  <si>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</si>
  <si>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</si>
  <si>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</si>
  <si>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</si>
  <si>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</si>
  <si>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</si>
  <si>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</si>
  <si>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</si>
  <si>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</si>
  <si>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</si>
  <si>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</si>
  <si>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</si>
  <si>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</si>
  <si>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</si>
  <si>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</si>
  <si>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</si>
  <si>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</si>
  <si>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</si>
  <si>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</si>
  <si>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</si>
  <si>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</si>
  <si>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</si>
  <si>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</si>
  <si>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</si>
  <si>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</si>
  <si>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</si>
  <si>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</si>
  <si>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</si>
  <si>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</si>
  <si>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</si>
  <si>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</si>
  <si>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</si>
  <si>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</si>
  <si>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</si>
  <si>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</si>
  <si>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</si>
  <si>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</si>
  <si>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</si>
  <si>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</si>
  <si>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</si>
  <si>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</si>
  <si>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</si>
  <si>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</si>
  <si>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</si>
  <si>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</si>
  <si>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</si>
  <si>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</si>
  <si>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</si>
  <si>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</si>
  <si>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</si>
  <si>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</si>
  <si>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</si>
  <si>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</si>
  <si>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</si>
  <si>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</si>
  <si>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</si>
  <si>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</si>
  <si>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</si>
  <si>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</si>
  <si>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</si>
  <si>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</si>
  <si>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</si>
  <si>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</si>
  <si>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</si>
  <si>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</si>
  <si>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</si>
  <si>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</si>
  <si>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</si>
  <si>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</si>
  <si>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</si>
  <si>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</si>
  <si>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</si>
  <si>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</si>
  <si>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</si>
  <si>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</si>
  <si>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</si>
  <si>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</si>
  <si>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</si>
  <si>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</si>
  <si>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</si>
  <si>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</si>
  <si>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</si>
  <si>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</si>
  <si>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</si>
  <si>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</si>
  <si>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</si>
  <si>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</si>
  <si>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</si>
  <si>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</si>
  <si>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</si>
  <si>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</si>
  <si>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</si>
  <si>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</si>
  <si>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</si>
  <si>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</si>
  <si>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</si>
  <si>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</si>
  <si>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</si>
  <si>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</si>
  <si>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</si>
  <si>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</si>
  <si>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</si>
  <si>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</si>
  <si>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</si>
  <si>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</si>
  <si>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</si>
  <si>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</si>
  <si>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</si>
  <si>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</si>
  <si>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</si>
  <si>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</si>
  <si>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</si>
  <si>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</si>
  <si>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</si>
  <si>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</si>
  <si>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</si>
  <si>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</si>
  <si>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</si>
  <si>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</si>
  <si>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</si>
  <si>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</si>
  <si>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</si>
  <si>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</si>
  <si>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</si>
  <si>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</si>
  <si>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</si>
  <si>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</si>
  <si>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</si>
  <si>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</si>
  <si>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</si>
  <si>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</si>
  <si>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</si>
  <si>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</si>
  <si>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</si>
  <si>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</si>
  <si>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</si>
  <si>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</si>
  <si>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</si>
  <si>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</si>
  <si>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</si>
  <si>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</si>
  <si>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</si>
  <si>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</si>
  <si>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</si>
  <si>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</si>
  <si>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</si>
  <si>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</si>
  <si>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</si>
  <si>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</si>
  <si>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</si>
  <si>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</si>
  <si>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</si>
  <si>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</si>
  <si>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</si>
  <si>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</si>
  <si>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</si>
  <si>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</si>
  <si>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</si>
  <si>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</si>
  <si>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</si>
  <si>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</si>
  <si>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</si>
  <si>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</si>
  <si>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</si>
  <si>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</si>
  <si>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</si>
  <si>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</si>
  <si>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</si>
  <si>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</si>
  <si>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</si>
  <si>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</si>
  <si>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</si>
  <si>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</si>
  <si>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</si>
  <si>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</si>
  <si>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</si>
  <si>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</si>
  <si>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</si>
  <si>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</si>
  <si>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</si>
  <si>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</si>
  <si>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</si>
  <si>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</si>
  <si>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</si>
  <si>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</si>
  <si>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</si>
  <si>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</si>
  <si>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</si>
  <si>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</si>
  <si>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</si>
  <si>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</si>
  <si>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</si>
  <si>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</si>
  <si>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</si>
  <si>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</si>
  <si>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</si>
  <si>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</si>
  <si>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</si>
  <si>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</si>
  <si>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</si>
  <si>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</si>
  <si>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אג"ח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</si>
  <si>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</si>
  <si>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</si>
  <si>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</si>
  <si>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</si>
  <si>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</si>
  <si>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</si>
  <si>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</si>
  <si>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</si>
  <si>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</si>
  <si>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 xml:space="preserve"> BLA/GSO EUR A ACC</t>
  </si>
  <si>
    <t>IE00B3DS7666</t>
  </si>
  <si>
    <t>Amundi Funds Pioneer US High</t>
  </si>
  <si>
    <t>LU1883863851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</si>
  <si>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</si>
  <si>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</si>
  <si>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</si>
  <si>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</si>
  <si>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</si>
  <si>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</si>
  <si>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</si>
  <si>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</si>
  <si>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</si>
  <si>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</si>
  <si>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</si>
  <si>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</si>
  <si>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</si>
  <si>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</si>
  <si>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</si>
  <si>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</si>
  <si>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</si>
  <si>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</si>
  <si>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Neuberger EM LC</t>
  </si>
  <si>
    <t>IE00B9Z1CN71</t>
  </si>
  <si>
    <t>COMGEST GROWTH EUROPE EUR IA</t>
  </si>
  <si>
    <t>IE00B5WN3467</t>
  </si>
  <si>
    <t>מניות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</si>
  <si>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</si>
  <si>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</si>
  <si>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</si>
  <si>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</si>
  <si>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</si>
  <si>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</si>
  <si>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</si>
  <si>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</si>
  <si>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</si>
  <si>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</si>
  <si>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</si>
  <si>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</si>
  <si>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</si>
  <si>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</si>
  <si>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</si>
  <si>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</si>
  <si>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</si>
  <si>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</si>
  <si>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</si>
  <si>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</si>
  <si>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</si>
  <si>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</si>
  <si>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</si>
  <si>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</si>
  <si>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</si>
  <si>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</si>
  <si>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</si>
  <si>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</si>
  <si>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</si>
  <si>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</si>
  <si>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</si>
  <si>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</si>
  <si>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</si>
  <si>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</si>
  <si>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</si>
  <si>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</si>
  <si>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מקורות אגח 8 רמ</t>
  </si>
  <si>
    <t>1124346</t>
  </si>
  <si>
    <t>מרווח הוגן</t>
  </si>
  <si>
    <t>רפאל אגח ד רצף מוסדי</t>
  </si>
  <si>
    <t>1140284</t>
  </si>
  <si>
    <t>520042185</t>
  </si>
  <si>
    <t>גמא אגח א רמ</t>
  </si>
  <si>
    <t>1160852</t>
  </si>
  <si>
    <t>512711789</t>
  </si>
  <si>
    <t>₪ / מט"ח</t>
  </si>
  <si>
    <t>+ILS/-USD 3.4272 11-06-20 (10) -368</t>
  </si>
  <si>
    <t>10000198</t>
  </si>
  <si>
    <t>+ILS/-USD 3.428 11-06-20 (10) -645</t>
  </si>
  <si>
    <t>10000180</t>
  </si>
  <si>
    <t>+ILS/-USD 3.4337 10-11-20 (10) -918</t>
  </si>
  <si>
    <t>10000179</t>
  </si>
  <si>
    <t>+ILS/-USD 3.4344 11-06-20 (10) -321</t>
  </si>
  <si>
    <t>10000204</t>
  </si>
  <si>
    <t>+ILS/-USD 3.4392 11-06-20 (10) -333</t>
  </si>
  <si>
    <t>10000202</t>
  </si>
  <si>
    <t>+ILS/-USD 3.4402 11-06-20 (10) -373</t>
  </si>
  <si>
    <t>10000197</t>
  </si>
  <si>
    <t>+ILS/-USD 3.452 10-11-20 (10) -800</t>
  </si>
  <si>
    <t>10000176</t>
  </si>
  <si>
    <t>+ILS/-USD 3.456 11-06-20 (10) -415</t>
  </si>
  <si>
    <t>10000196</t>
  </si>
  <si>
    <t>+ILS/-USD 3.4628 11-06-20 (10) -582</t>
  </si>
  <si>
    <t>10000183</t>
  </si>
  <si>
    <t>+ILS/-USD 3.4726 11-06-20 (10) -546</t>
  </si>
  <si>
    <t>10000185</t>
  </si>
  <si>
    <t>+ILS/-USD 3.4803 11-06-20 (10) -667</t>
  </si>
  <si>
    <t>10000178</t>
  </si>
  <si>
    <t>+ILS/-USD 3.4804 11-06-20 (10) -556</t>
  </si>
  <si>
    <t>10000188</t>
  </si>
  <si>
    <t>+ILS/-USD 3.484 11-06-20 (10) -605</t>
  </si>
  <si>
    <t>10000184</t>
  </si>
  <si>
    <t>+ILS/-USD 3.4937 10-11-20 (10) -898</t>
  </si>
  <si>
    <t>10000169</t>
  </si>
  <si>
    <t>+EUR/-USD 1.11132 21-01-20 (20) +37.2</t>
  </si>
  <si>
    <t>10000093</t>
  </si>
  <si>
    <t>+EUR/-USD 1.12285 21-01-20 (20) +128.5</t>
  </si>
  <si>
    <t>10000051</t>
  </si>
  <si>
    <t>+EUR/-USD 1.12313 12-03-20 (12) +108.3</t>
  </si>
  <si>
    <t>10000049</t>
  </si>
  <si>
    <t>+EUR/-USD 1.12406 21-01-20 (12) +125.6</t>
  </si>
  <si>
    <t>10000056</t>
  </si>
  <si>
    <t>+EUR/-USD 1.1318 04-05-20 (12) +202</t>
  </si>
  <si>
    <t>10000035</t>
  </si>
  <si>
    <t>+GBP/-USD 1.29927 16-01-20 (20) +14.7</t>
  </si>
  <si>
    <t>10000060</t>
  </si>
  <si>
    <t>+USD/-EUR 1.10684 12-03-20 (20) +121.4</t>
  </si>
  <si>
    <t>10000067</t>
  </si>
  <si>
    <t>+USD/-EUR 1.108 12-03-20 (12) +117</t>
  </si>
  <si>
    <t>10000070</t>
  </si>
  <si>
    <t>+USD/-EUR 1.10845 12-03-20 (12) +121.5</t>
  </si>
  <si>
    <t>10000044</t>
  </si>
  <si>
    <t>+USD/-EUR 1.10949 05-03-20 (20) +74.9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</si>
  <si>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</si>
  <si>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</si>
  <si>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</si>
  <si>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</si>
  <si>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</si>
  <si>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</si>
  <si>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</si>
  <si>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</si>
  <si>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</si>
  <si>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</si>
  <si>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1.1158 04-05-20 (20) +144</t>
  </si>
  <si>
    <t>10000046</t>
  </si>
  <si>
    <t>+USD/-EUR 1.1171 04-05-20 (20) +95</t>
  </si>
  <si>
    <t>10000061</t>
  </si>
  <si>
    <t>+USD/-EUR 1.11933 05-03-20 (20) +98.3</t>
  </si>
  <si>
    <t>10000081</t>
  </si>
  <si>
    <t>+USD/-EUR 1.1218 04-05-20 (12) +193</t>
  </si>
  <si>
    <t>+USD/-EUR 1.12187 04-05-20 (20) +193.7</t>
  </si>
  <si>
    <t>10000063</t>
  </si>
  <si>
    <t>+USD/-EUR 1.12275 05-03-20 (12) +100.5</t>
  </si>
  <si>
    <t>10000077</t>
  </si>
  <si>
    <t>+USD/-EUR 1.12345 12-03-20 (12) +105.5</t>
  </si>
  <si>
    <t>10000079</t>
  </si>
  <si>
    <t>+USD/-EUR 1.1235 05-03-20 (20) +101</t>
  </si>
  <si>
    <t>10000047</t>
  </si>
  <si>
    <t>+USD/-EUR 1.12355 05-03-20 (12) +100.5</t>
  </si>
  <si>
    <t>10000076</t>
  </si>
  <si>
    <t>+USD/-EUR 1.12505 04-05-20 (12) +136.5</t>
  </si>
  <si>
    <t>10000084</t>
  </si>
  <si>
    <t>+USD/-EUR 1.1274 21-01-20 (12) +155</t>
  </si>
  <si>
    <t>10000032</t>
  </si>
  <si>
    <t>+USD/-EUR 1.1282 04-05-20 (12) +239</t>
  </si>
  <si>
    <t>10000022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</si>
  <si>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</si>
  <si>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</si>
  <si>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</si>
  <si>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</si>
  <si>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</si>
  <si>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+USD/-GBP 1.2203 16-01-20 (20) +93</t>
  </si>
  <si>
    <t>10000023</t>
  </si>
  <si>
    <t>+USD/-GBP 1.23142 16-01-20 (20) +93.2</t>
  </si>
  <si>
    <t>10000021</t>
  </si>
  <si>
    <t>+USD/-GBP 1.23165 16-01-20 (12) +92.5</t>
  </si>
  <si>
    <t>10000020</t>
  </si>
  <si>
    <t>+EUR/-USD 1.1148 27-03-20 (10) +149</t>
  </si>
  <si>
    <t>10000191</t>
  </si>
  <si>
    <t>+EUR/-USD 1.12021 27-03-20 (10) +112.1</t>
  </si>
  <si>
    <t>10000192</t>
  </si>
  <si>
    <t>+EUR/-USD 1.1447 09-04-20 (10) +238</t>
  </si>
  <si>
    <t>10000174</t>
  </si>
  <si>
    <t>+GBP/-USD 1.29325 11-05-20 (10) +74.5</t>
  </si>
  <si>
    <t>10000193</t>
  </si>
  <si>
    <t>+GBP/-USD 1.3431 11-05-20 (10) +59</t>
  </si>
  <si>
    <t>10000201</t>
  </si>
  <si>
    <t>+JPY/-USD 107.7 12-02-20 (10) -71</t>
  </si>
  <si>
    <t>10000195</t>
  </si>
  <si>
    <t>+USD/-EUR 1.115 27-03-20 (10) +78</t>
  </si>
  <si>
    <t>10000200</t>
  </si>
  <si>
    <t>+USD/-EUR 1.11595 09-04-20 (10) +88.5</t>
  </si>
  <si>
    <t>10000199</t>
  </si>
  <si>
    <t>+USD/-EUR 1.1203 27-03-20 (10) +156</t>
  </si>
  <si>
    <t>10000190</t>
  </si>
  <si>
    <t>+USD/-EUR 1.1264 09-04-20 (10) +68</t>
  </si>
  <si>
    <t>10000203</t>
  </si>
  <si>
    <t>+USD/-EUR 1.15192 09-04-20 (10) +234.2</t>
  </si>
  <si>
    <t>10000173</t>
  </si>
  <si>
    <t>+USD/-GBP 1.24427 11-05-20 (10) +102.7</t>
  </si>
  <si>
    <t>10000187</t>
  </si>
  <si>
    <t>+USD/-JPY 106.51 12-02-20 (10) -173</t>
  </si>
  <si>
    <t>10000171</t>
  </si>
  <si>
    <t>+USD/-JPY 106.811 12-02-20 (10) -185.9</t>
  </si>
  <si>
    <t>10000167</t>
  </si>
  <si>
    <t>IRS</t>
  </si>
  <si>
    <t>10000000</t>
  </si>
  <si>
    <t>10000002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</si>
  <si>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</si>
  <si>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</si>
  <si>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</si>
  <si>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</si>
  <si>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</si>
  <si>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</si>
  <si>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</si>
  <si>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</si>
  <si>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</si>
  <si>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</si>
  <si>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</si>
  <si>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</si>
  <si>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בנק מזרחי טפחות בע"מ</t>
  </si>
  <si>
    <t>30120000</t>
  </si>
  <si>
    <t>33820000</t>
  </si>
  <si>
    <t>30312000</t>
  </si>
  <si>
    <t>31712000</t>
  </si>
  <si>
    <t>30212000</t>
  </si>
  <si>
    <t>32012000</t>
  </si>
  <si>
    <t>30710000</t>
  </si>
  <si>
    <t>34610000</t>
  </si>
  <si>
    <t>34510000</t>
  </si>
  <si>
    <t>30810000</t>
  </si>
  <si>
    <t>33810000</t>
  </si>
  <si>
    <t>31710000</t>
  </si>
  <si>
    <t>31210000</t>
  </si>
  <si>
    <t>31110000</t>
  </si>
  <si>
    <t>34010000</t>
  </si>
  <si>
    <t>32610000</t>
  </si>
  <si>
    <t>34520000</t>
  </si>
  <si>
    <t>31720000</t>
  </si>
  <si>
    <t>31220000</t>
  </si>
  <si>
    <t>32020000</t>
  </si>
  <si>
    <t>34020000</t>
  </si>
  <si>
    <t>32011000</t>
  </si>
  <si>
    <t>30311000</t>
  </si>
  <si>
    <t>30211000</t>
  </si>
  <si>
    <t>דירוג פנימי</t>
  </si>
  <si>
    <t>לא</t>
  </si>
  <si>
    <t>510242670</t>
  </si>
  <si>
    <t>AA</t>
  </si>
  <si>
    <t>כן</t>
  </si>
  <si>
    <t>514153105</t>
  </si>
  <si>
    <t>9912270</t>
  </si>
  <si>
    <t>516020633</t>
  </si>
  <si>
    <t>510381601</t>
  </si>
  <si>
    <t>515154565</t>
  </si>
  <si>
    <t>67859</t>
  </si>
  <si>
    <t>קרדן אן.וי אגח ב חש 2/18</t>
  </si>
  <si>
    <t>1143270</t>
  </si>
  <si>
    <t>סה"כ יתרות התחייבות להשקעה</t>
  </si>
  <si>
    <t>גורם 112</t>
  </si>
  <si>
    <t>גורם 151</t>
  </si>
  <si>
    <t>גורם 37</t>
  </si>
  <si>
    <t>גורם 144</t>
  </si>
  <si>
    <t>מובטחות משכנתא - גורם 01</t>
  </si>
  <si>
    <t>בבטחונות אחרים - גורם 94</t>
  </si>
  <si>
    <t>בבטחונות אחרים - גורם 147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</si>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</sst>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7" fontId="27" fillId="0" borderId="28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30" fillId="0" borderId="0" xfId="13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0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0" fontId="30" fillId="0" borderId="29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 indent="1"/>
    </xf>
    <xf numFmtId="164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2" fontId="5" fillId="0" borderId="31" xfId="7" applyNumberFormat="1" applyFont="1" applyFill="1" applyBorder="1" applyAlignment="1">
      <alignment horizontal="right"/>
    </xf>
    <xf numFmtId="168" fontId="5" fillId="0" borderId="31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31" fillId="0" borderId="0" xfId="0" applyFont="1" applyFill="1" applyAlignment="1">
      <alignment horizontal="right" vertical="center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right" readingOrder="2"/>
    </xf>
    <xf numFmtId="14" fontId="31" fillId="0" borderId="0" xfId="0" applyNumberFormat="1" applyFont="1" applyFill="1"/>
    <xf numFmtId="0" fontId="29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512;&#1513;&#1497;&#1502;&#1493;&#1514;%20&#1504;&#1499;&#1505;&#1497;&#1501;%20&#1512;&#1488;&#1513;&#1493;&#1504;&#1497;&#1493;&#1514;%20&#1500;&#1491;&#1497;&#1493;&#1493;&#1495;%20&#1500;&#1488;&#1493;&#1510;&#1512;%2012-19/&#1502;&#1513;&#1500;&#1497;&#1502;&#1492;%20&#1500;&#1491;&#1497;&#1493;&#1493;&#1495;%2012-19/512237744_p12152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 vm="42">
            <v>31913.03564158301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G8" sqref="G8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146</v>
      </c>
      <c r="C1" s="77" t="s" vm="1">
        <v>224</v>
      </c>
    </row>
    <row r="2" spans="1:4">
      <c r="B2" s="56" t="s">
        <v>145</v>
      </c>
      <c r="C2" s="77" t="s">
        <v>225</v>
      </c>
    </row>
    <row r="3" spans="1:4">
      <c r="B3" s="56" t="s">
        <v>147</v>
      </c>
      <c r="C3" s="77" t="s">
        <v>226</v>
      </c>
    </row>
    <row r="4" spans="1:4">
      <c r="B4" s="56" t="s">
        <v>148</v>
      </c>
      <c r="C4" s="77">
        <v>12152</v>
      </c>
    </row>
    <row r="6" spans="1:4" ht="26.25" customHeight="1">
      <c r="B6" s="144" t="s">
        <v>160</v>
      </c>
      <c r="C6" s="145"/>
      <c r="D6" s="146"/>
    </row>
    <row r="7" spans="1:4" s="9" customFormat="1">
      <c r="B7" s="22"/>
      <c r="C7" s="23" t="s">
        <v>110</v>
      </c>
      <c r="D7" s="24" t="s">
        <v>108</v>
      </c>
    </row>
    <row r="8" spans="1:4" s="9" customFormat="1">
      <c r="B8" s="22"/>
      <c r="C8" s="25" t="s">
        <v>203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159</v>
      </c>
      <c r="C10" s="125">
        <f>C11+C12+C23+C33+C37</f>
        <v>31913.516335519904</v>
      </c>
      <c r="D10" s="126">
        <f>C10/$C$42</f>
        <v>1.00001506262025</v>
      </c>
    </row>
    <row r="11" spans="1:4">
      <c r="A11" s="44" t="s">
        <v>126</v>
      </c>
      <c r="B11" s="28" t="s">
        <v>161</v>
      </c>
      <c r="C11" s="125">
        <f>מזומנים!J10</f>
        <v>2738.7014818969001</v>
      </c>
      <c r="D11" s="126">
        <f t="shared" ref="D11:D13" si="0">C11/$C$42</f>
        <v>8.5817642441020067E-2</v>
      </c>
    </row>
    <row r="12" spans="1:4">
      <c r="B12" s="28" t="s">
        <v>162</v>
      </c>
      <c r="C12" s="125">
        <f>SUM(C13:C21)</f>
        <v>28473.534094430004</v>
      </c>
      <c r="D12" s="126">
        <f t="shared" si="0"/>
        <v>0.89222267709715142</v>
      </c>
    </row>
    <row r="13" spans="1:4">
      <c r="A13" s="54" t="s">
        <v>126</v>
      </c>
      <c r="B13" s="29" t="s">
        <v>69</v>
      </c>
      <c r="C13" s="125">
        <v>10928.863522049</v>
      </c>
      <c r="D13" s="126">
        <f t="shared" si="0"/>
        <v>0.34245766039908093</v>
      </c>
    </row>
    <row r="14" spans="1:4">
      <c r="A14" s="54" t="s">
        <v>126</v>
      </c>
      <c r="B14" s="29" t="s">
        <v>70</v>
      </c>
      <c r="C14" s="125" t="s" vm="2">
        <v>1939</v>
      </c>
      <c r="D14" s="126" t="s" vm="3">
        <v>1939</v>
      </c>
    </row>
    <row r="15" spans="1:4">
      <c r="A15" s="54" t="s">
        <v>126</v>
      </c>
      <c r="B15" s="29" t="s">
        <v>71</v>
      </c>
      <c r="C15" s="125" vm="4">
        <v>10186.421790408003</v>
      </c>
      <c r="D15" s="126">
        <f t="shared" ref="D15:D21" si="1">C15/$C$42</f>
        <v>0.31919313176008213</v>
      </c>
    </row>
    <row r="16" spans="1:4">
      <c r="A16" s="54" t="s">
        <v>126</v>
      </c>
      <c r="B16" s="29" t="s">
        <v>72</v>
      </c>
      <c r="C16" s="125" vm="5">
        <v>2367.5044357649999</v>
      </c>
      <c r="D16" s="126">
        <f t="shared" si="1"/>
        <v>7.418612451521589E-2</v>
      </c>
    </row>
    <row r="17" spans="1:4">
      <c r="A17" s="54" t="s">
        <v>126</v>
      </c>
      <c r="B17" s="29" t="s">
        <v>217</v>
      </c>
      <c r="C17" s="125" vm="6">
        <v>4363.6428887520005</v>
      </c>
      <c r="D17" s="126">
        <f t="shared" si="1"/>
        <v>0.13673543744820468</v>
      </c>
    </row>
    <row r="18" spans="1:4">
      <c r="A18" s="54" t="s">
        <v>126</v>
      </c>
      <c r="B18" s="29" t="s">
        <v>73</v>
      </c>
      <c r="C18" s="125" vm="7">
        <v>594.71562435800001</v>
      </c>
      <c r="D18" s="126">
        <f t="shared" si="1"/>
        <v>1.8635507791777712E-2</v>
      </c>
    </row>
    <row r="19" spans="1:4">
      <c r="A19" s="54" t="s">
        <v>126</v>
      </c>
      <c r="B19" s="29" t="s">
        <v>74</v>
      </c>
      <c r="C19" s="125" vm="8">
        <v>0.21025048199999999</v>
      </c>
      <c r="D19" s="126">
        <f t="shared" si="1"/>
        <v>6.5882319802269602E-6</v>
      </c>
    </row>
    <row r="20" spans="1:4">
      <c r="A20" s="54" t="s">
        <v>126</v>
      </c>
      <c r="B20" s="29" t="s">
        <v>75</v>
      </c>
      <c r="C20" s="125" vm="9">
        <v>1.7252878340000002</v>
      </c>
      <c r="D20" s="126">
        <f t="shared" si="1"/>
        <v>5.4062166112205654E-5</v>
      </c>
    </row>
    <row r="21" spans="1:4">
      <c r="A21" s="54" t="s">
        <v>126</v>
      </c>
      <c r="B21" s="29" t="s">
        <v>76</v>
      </c>
      <c r="C21" s="125" vm="10">
        <v>30.450294781999997</v>
      </c>
      <c r="D21" s="126">
        <f t="shared" si="1"/>
        <v>9.5416478469766608E-4</v>
      </c>
    </row>
    <row r="22" spans="1:4">
      <c r="A22" s="54" t="s">
        <v>126</v>
      </c>
      <c r="B22" s="29" t="s">
        <v>77</v>
      </c>
      <c r="C22" s="125" t="s" vm="11">
        <v>1939</v>
      </c>
      <c r="D22" s="126" t="s" vm="12">
        <v>1939</v>
      </c>
    </row>
    <row r="23" spans="1:4">
      <c r="B23" s="28" t="s">
        <v>163</v>
      </c>
      <c r="C23" s="125">
        <f>SUM(C26:C31)</f>
        <v>41.545717231000005</v>
      </c>
      <c r="D23" s="126">
        <f>C23/$C$42</f>
        <v>1.3018415953155366E-3</v>
      </c>
    </row>
    <row r="24" spans="1:4">
      <c r="A24" s="54" t="s">
        <v>126</v>
      </c>
      <c r="B24" s="29" t="s">
        <v>78</v>
      </c>
      <c r="C24" s="125" t="s" vm="13">
        <v>1939</v>
      </c>
      <c r="D24" s="126" t="s" vm="14">
        <v>1939</v>
      </c>
    </row>
    <row r="25" spans="1:4">
      <c r="A25" s="54" t="s">
        <v>126</v>
      </c>
      <c r="B25" s="29" t="s">
        <v>79</v>
      </c>
      <c r="C25" s="125" t="s" vm="15">
        <v>1939</v>
      </c>
      <c r="D25" s="126" t="s" vm="16">
        <v>1939</v>
      </c>
    </row>
    <row r="26" spans="1:4">
      <c r="A26" s="54" t="s">
        <v>126</v>
      </c>
      <c r="B26" s="29" t="s">
        <v>71</v>
      </c>
      <c r="C26" s="125" vm="17">
        <v>32.280830000000002</v>
      </c>
      <c r="D26" s="126">
        <f>C26/$C$42</f>
        <v>1.011524894170135E-3</v>
      </c>
    </row>
    <row r="27" spans="1:4">
      <c r="A27" s="54" t="s">
        <v>126</v>
      </c>
      <c r="B27" s="29" t="s">
        <v>80</v>
      </c>
      <c r="C27" s="125" t="s" vm="18">
        <v>1939</v>
      </c>
      <c r="D27" s="126" t="s" vm="19">
        <v>1939</v>
      </c>
    </row>
    <row r="28" spans="1:4">
      <c r="A28" s="54" t="s">
        <v>126</v>
      </c>
      <c r="B28" s="29" t="s">
        <v>81</v>
      </c>
      <c r="C28" s="125" t="s" vm="20">
        <v>1939</v>
      </c>
      <c r="D28" s="126" t="s" vm="21">
        <v>1939</v>
      </c>
    </row>
    <row r="29" spans="1:4">
      <c r="A29" s="54" t="s">
        <v>126</v>
      </c>
      <c r="B29" s="29" t="s">
        <v>82</v>
      </c>
      <c r="C29" s="125" t="s" vm="22">
        <v>1939</v>
      </c>
      <c r="D29" s="126" t="s" vm="23">
        <v>1939</v>
      </c>
    </row>
    <row r="30" spans="1:4">
      <c r="A30" s="54" t="s">
        <v>126</v>
      </c>
      <c r="B30" s="29" t="s">
        <v>186</v>
      </c>
      <c r="C30" s="125" t="s" vm="24">
        <v>1939</v>
      </c>
      <c r="D30" s="126" t="s" vm="25">
        <v>1939</v>
      </c>
    </row>
    <row r="31" spans="1:4">
      <c r="A31" s="54" t="s">
        <v>126</v>
      </c>
      <c r="B31" s="29" t="s">
        <v>104</v>
      </c>
      <c r="C31" s="125" vm="26">
        <v>9.264887231000003</v>
      </c>
      <c r="D31" s="126">
        <f>C31/$C$42</f>
        <v>2.9031670114540155E-4</v>
      </c>
    </row>
    <row r="32" spans="1:4">
      <c r="A32" s="54" t="s">
        <v>126</v>
      </c>
      <c r="B32" s="29" t="s">
        <v>83</v>
      </c>
      <c r="C32" s="125" t="s" vm="27">
        <v>1939</v>
      </c>
      <c r="D32" s="126" t="s" vm="28">
        <v>1939</v>
      </c>
    </row>
    <row r="33" spans="1:4">
      <c r="A33" s="54" t="s">
        <v>126</v>
      </c>
      <c r="B33" s="28" t="s">
        <v>164</v>
      </c>
      <c r="C33" s="125">
        <f>הלוואות!O10</f>
        <v>658.68829000000005</v>
      </c>
      <c r="D33" s="126">
        <f>C33/$C$42</f>
        <v>2.0640101349108968E-2</v>
      </c>
    </row>
    <row r="34" spans="1:4">
      <c r="A34" s="54" t="s">
        <v>126</v>
      </c>
      <c r="B34" s="28" t="s">
        <v>165</v>
      </c>
      <c r="C34" s="125" t="s" vm="29">
        <v>1939</v>
      </c>
      <c r="D34" s="126" t="s" vm="30">
        <v>1939</v>
      </c>
    </row>
    <row r="35" spans="1:4">
      <c r="A35" s="54" t="s">
        <v>126</v>
      </c>
      <c r="B35" s="28" t="s">
        <v>166</v>
      </c>
      <c r="C35" s="125" t="s" vm="31">
        <v>1939</v>
      </c>
      <c r="D35" s="126" t="s" vm="32">
        <v>1939</v>
      </c>
    </row>
    <row r="36" spans="1:4">
      <c r="A36" s="54" t="s">
        <v>126</v>
      </c>
      <c r="B36" s="55" t="s">
        <v>167</v>
      </c>
      <c r="C36" s="125" t="s" vm="33">
        <v>1939</v>
      </c>
      <c r="D36" s="126" t="s" vm="34">
        <v>1939</v>
      </c>
    </row>
    <row r="37" spans="1:4">
      <c r="A37" s="54" t="s">
        <v>126</v>
      </c>
      <c r="B37" s="28" t="s">
        <v>168</v>
      </c>
      <c r="C37" s="125" vm="35">
        <v>1.0467519620000001</v>
      </c>
      <c r="D37" s="126">
        <f t="shared" ref="D37:D38" si="2">C37/$C$42</f>
        <v>3.2800137653970834E-5</v>
      </c>
    </row>
    <row r="38" spans="1:4">
      <c r="A38" s="54"/>
      <c r="B38" s="67" t="s">
        <v>170</v>
      </c>
      <c r="C38" s="125">
        <v>0</v>
      </c>
      <c r="D38" s="126">
        <f t="shared" si="2"/>
        <v>0</v>
      </c>
    </row>
    <row r="39" spans="1:4">
      <c r="A39" s="54" t="s">
        <v>126</v>
      </c>
      <c r="B39" s="68" t="s">
        <v>171</v>
      </c>
      <c r="C39" s="125" t="s" vm="36">
        <v>1939</v>
      </c>
      <c r="D39" s="126" t="s" vm="37">
        <v>1939</v>
      </c>
    </row>
    <row r="40" spans="1:4">
      <c r="A40" s="54" t="s">
        <v>126</v>
      </c>
      <c r="B40" s="68" t="s">
        <v>201</v>
      </c>
      <c r="C40" s="125" t="s" vm="38">
        <v>1939</v>
      </c>
      <c r="D40" s="126" t="s" vm="39">
        <v>1939</v>
      </c>
    </row>
    <row r="41" spans="1:4">
      <c r="A41" s="54" t="s">
        <v>126</v>
      </c>
      <c r="B41" s="68" t="s">
        <v>172</v>
      </c>
      <c r="C41" s="125" t="s" vm="40">
        <v>1939</v>
      </c>
      <c r="D41" s="126" t="s" vm="41">
        <v>1939</v>
      </c>
    </row>
    <row r="42" spans="1:4">
      <c r="B42" s="68" t="s">
        <v>84</v>
      </c>
      <c r="C42" s="125" vm="42">
        <v>31913.03564158301</v>
      </c>
      <c r="D42" s="126">
        <f t="shared" ref="D42" si="3">C42/$C$42</f>
        <v>1</v>
      </c>
    </row>
    <row r="43" spans="1:4">
      <c r="A43" s="54" t="s">
        <v>126</v>
      </c>
      <c r="B43" s="68" t="s">
        <v>169</v>
      </c>
      <c r="C43" s="125">
        <f>'יתרת התחייבות להשקעה'!C10</f>
        <v>358.75008871768392</v>
      </c>
      <c r="D43" s="126"/>
    </row>
    <row r="44" spans="1:4">
      <c r="B44" s="5" t="s">
        <v>109</v>
      </c>
    </row>
    <row r="45" spans="1:4">
      <c r="C45" s="74" t="s">
        <v>153</v>
      </c>
      <c r="D45" s="35" t="s">
        <v>103</v>
      </c>
    </row>
    <row r="46" spans="1:4">
      <c r="C46" s="75" t="s">
        <v>1</v>
      </c>
      <c r="D46" s="24" t="s">
        <v>2</v>
      </c>
    </row>
    <row r="47" spans="1:4">
      <c r="C47" s="127" t="s">
        <v>136</v>
      </c>
      <c r="D47" s="128" vm="43">
        <v>2.4230999999999998</v>
      </c>
    </row>
    <row r="48" spans="1:4">
      <c r="C48" s="127" t="s">
        <v>143</v>
      </c>
      <c r="D48" s="128">
        <v>0.85865487341300406</v>
      </c>
    </row>
    <row r="49" spans="2:4">
      <c r="C49" s="127" t="s">
        <v>140</v>
      </c>
      <c r="D49" s="128" vm="44">
        <v>2.6535000000000002</v>
      </c>
    </row>
    <row r="50" spans="2:4">
      <c r="B50" s="11"/>
      <c r="C50" s="127" t="s">
        <v>1457</v>
      </c>
      <c r="D50" s="128" vm="45">
        <v>3.5750000000000002</v>
      </c>
    </row>
    <row r="51" spans="2:4">
      <c r="C51" s="127" t="s">
        <v>134</v>
      </c>
      <c r="D51" s="128" vm="46">
        <v>3.8782000000000001</v>
      </c>
    </row>
    <row r="52" spans="2:4">
      <c r="C52" s="127" t="s">
        <v>135</v>
      </c>
      <c r="D52" s="128" vm="47">
        <v>4.5597000000000003</v>
      </c>
    </row>
    <row r="53" spans="2:4">
      <c r="C53" s="127" t="s">
        <v>137</v>
      </c>
      <c r="D53" s="128">
        <v>0.44351475174210436</v>
      </c>
    </row>
    <row r="54" spans="2:4">
      <c r="C54" s="127" t="s">
        <v>141</v>
      </c>
      <c r="D54" s="128" vm="48">
        <v>3.1846999999999999</v>
      </c>
    </row>
    <row r="55" spans="2:4">
      <c r="C55" s="127" t="s">
        <v>142</v>
      </c>
      <c r="D55" s="128">
        <v>0.18275657839072681</v>
      </c>
    </row>
    <row r="56" spans="2:4">
      <c r="C56" s="127" t="s">
        <v>139</v>
      </c>
      <c r="D56" s="128" vm="49">
        <v>0.51910000000000001</v>
      </c>
    </row>
    <row r="57" spans="2:4">
      <c r="C57" s="127" t="s">
        <v>1940</v>
      </c>
      <c r="D57" s="128">
        <v>2.3265791999999998</v>
      </c>
    </row>
    <row r="58" spans="2:4">
      <c r="C58" s="127" t="s">
        <v>138</v>
      </c>
      <c r="D58" s="128" vm="50">
        <v>0.3715</v>
      </c>
    </row>
    <row r="59" spans="2:4">
      <c r="C59" s="127" t="s">
        <v>132</v>
      </c>
      <c r="D59" s="128" vm="51">
        <v>3.456</v>
      </c>
    </row>
    <row r="60" spans="2:4">
      <c r="C60" s="127" t="s">
        <v>144</v>
      </c>
      <c r="D60" s="128" vm="52">
        <v>0.2465</v>
      </c>
    </row>
    <row r="61" spans="2:4">
      <c r="C61" s="127" t="s">
        <v>1941</v>
      </c>
      <c r="D61" s="128" vm="53">
        <v>0.39319999999999999</v>
      </c>
    </row>
    <row r="62" spans="2:4">
      <c r="C62" s="127" t="s">
        <v>1942</v>
      </c>
      <c r="D62" s="128">
        <v>5.5684993087713533E-2</v>
      </c>
    </row>
    <row r="63" spans="2:4">
      <c r="C63" s="127" t="s">
        <v>1943</v>
      </c>
      <c r="D63" s="128">
        <v>0.49632352941176472</v>
      </c>
    </row>
    <row r="64" spans="2:4">
      <c r="C64" s="127" t="s">
        <v>133</v>
      </c>
      <c r="D64" s="128">
        <v>1</v>
      </c>
    </row>
    <row r="65" spans="3:4">
      <c r="C65" s="129"/>
      <c r="D65" s="129"/>
    </row>
    <row r="66" spans="3:4">
      <c r="C66" s="129"/>
      <c r="D66" s="129"/>
    </row>
    <row r="67" spans="3:4">
      <c r="C67" s="130"/>
      <c r="D67" s="130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4.710937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12152</v>
      </c>
    </row>
    <row r="6" spans="2:12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92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61</v>
      </c>
      <c r="K8" s="30" t="s">
        <v>149</v>
      </c>
      <c r="L8" s="30" t="s">
        <v>151</v>
      </c>
    </row>
    <row r="9" spans="2:12" s="3" customFormat="1" ht="25.5"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17" t="s">
        <v>49</v>
      </c>
      <c r="C11" s="118"/>
      <c r="D11" s="118"/>
      <c r="E11" s="118"/>
      <c r="F11" s="118"/>
      <c r="G11" s="119"/>
      <c r="H11" s="120"/>
      <c r="I11" s="119">
        <v>0.21025048199999999</v>
      </c>
      <c r="J11" s="118"/>
      <c r="K11" s="121">
        <v>1</v>
      </c>
      <c r="L11" s="121">
        <f>I11/'סכום נכסי הקרן'!$C$42</f>
        <v>6.5882319802269602E-6</v>
      </c>
    </row>
    <row r="12" spans="2:12" s="4" customFormat="1" ht="18" customHeight="1">
      <c r="B12" s="122" t="s">
        <v>28</v>
      </c>
      <c r="C12" s="118"/>
      <c r="D12" s="118"/>
      <c r="E12" s="118"/>
      <c r="F12" s="118"/>
      <c r="G12" s="119"/>
      <c r="H12" s="120"/>
      <c r="I12" s="119">
        <v>0.21025048199999999</v>
      </c>
      <c r="J12" s="118"/>
      <c r="K12" s="121">
        <v>1</v>
      </c>
      <c r="L12" s="121">
        <f>I12/'סכום נכסי הקרן'!$C$42</f>
        <v>6.5882319802269602E-6</v>
      </c>
    </row>
    <row r="13" spans="2:12">
      <c r="B13" s="99" t="s">
        <v>1781</v>
      </c>
      <c r="C13" s="81"/>
      <c r="D13" s="81"/>
      <c r="E13" s="81"/>
      <c r="F13" s="81"/>
      <c r="G13" s="90"/>
      <c r="H13" s="92"/>
      <c r="I13" s="90">
        <v>0.21025048199999999</v>
      </c>
      <c r="J13" s="81"/>
      <c r="K13" s="91">
        <v>1</v>
      </c>
      <c r="L13" s="91">
        <f>I13/'סכום נכסי הקרן'!$C$42</f>
        <v>6.5882319802269602E-6</v>
      </c>
    </row>
    <row r="14" spans="2:12">
      <c r="B14" s="86" t="s">
        <v>1782</v>
      </c>
      <c r="C14" s="83" t="s">
        <v>1783</v>
      </c>
      <c r="D14" s="96" t="s">
        <v>120</v>
      </c>
      <c r="E14" s="96" t="s">
        <v>156</v>
      </c>
      <c r="F14" s="96" t="s">
        <v>133</v>
      </c>
      <c r="G14" s="93">
        <v>96.2928</v>
      </c>
      <c r="H14" s="95">
        <v>205.7</v>
      </c>
      <c r="I14" s="93">
        <v>0.19807428999999999</v>
      </c>
      <c r="J14" s="94">
        <v>8.6665010638182983E-6</v>
      </c>
      <c r="K14" s="94">
        <v>0.94208721005452911</v>
      </c>
      <c r="L14" s="94">
        <f>I14/'סכום נכסי הקרן'!$C$42</f>
        <v>6.2066890854440421E-6</v>
      </c>
    </row>
    <row r="15" spans="2:12">
      <c r="B15" s="86" t="s">
        <v>1784</v>
      </c>
      <c r="C15" s="83" t="s">
        <v>1785</v>
      </c>
      <c r="D15" s="96" t="s">
        <v>120</v>
      </c>
      <c r="E15" s="96" t="s">
        <v>156</v>
      </c>
      <c r="F15" s="96" t="s">
        <v>133</v>
      </c>
      <c r="G15" s="93">
        <v>23.968883000000002</v>
      </c>
      <c r="H15" s="95">
        <v>50.8</v>
      </c>
      <c r="I15" s="93">
        <v>1.2176192000000001E-2</v>
      </c>
      <c r="J15" s="94">
        <v>1.998304488432721E-5</v>
      </c>
      <c r="K15" s="94">
        <v>5.7912789945470854E-2</v>
      </c>
      <c r="L15" s="94">
        <f>I15/'סכום נכסי הקרן'!$C$42</f>
        <v>3.8154289478291745E-7</v>
      </c>
    </row>
    <row r="16" spans="2:12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133" t="s">
        <v>216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133" t="s">
        <v>112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133" t="s">
        <v>198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133" t="s">
        <v>206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1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1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1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1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1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1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1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B20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64.710937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56" t="s">
        <v>146</v>
      </c>
      <c r="C1" s="77" t="s" vm="1">
        <v>224</v>
      </c>
    </row>
    <row r="2" spans="2:13">
      <c r="B2" s="56" t="s">
        <v>145</v>
      </c>
      <c r="C2" s="77" t="s">
        <v>225</v>
      </c>
    </row>
    <row r="3" spans="2:13">
      <c r="B3" s="56" t="s">
        <v>147</v>
      </c>
      <c r="C3" s="77" t="s">
        <v>226</v>
      </c>
    </row>
    <row r="4" spans="2:13">
      <c r="B4" s="56" t="s">
        <v>148</v>
      </c>
      <c r="C4" s="77">
        <v>12152</v>
      </c>
    </row>
    <row r="6" spans="2:13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3" ht="26.25" customHeight="1">
      <c r="B7" s="158" t="s">
        <v>93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3"/>
    </row>
    <row r="8" spans="2:13" s="3" customFormat="1" ht="78.75"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61</v>
      </c>
      <c r="K8" s="30" t="s">
        <v>149</v>
      </c>
      <c r="L8" s="31" t="s">
        <v>151</v>
      </c>
    </row>
    <row r="9" spans="2:13" s="3" customFormat="1">
      <c r="B9" s="15"/>
      <c r="C9" s="30"/>
      <c r="D9" s="30"/>
      <c r="E9" s="30"/>
      <c r="F9" s="30"/>
      <c r="G9" s="16" t="s">
        <v>207</v>
      </c>
      <c r="H9" s="16"/>
      <c r="I9" s="16" t="s">
        <v>203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3" t="s">
        <v>51</v>
      </c>
      <c r="C11" s="81"/>
      <c r="D11" s="81"/>
      <c r="E11" s="81"/>
      <c r="F11" s="81"/>
      <c r="G11" s="90"/>
      <c r="H11" s="92"/>
      <c r="I11" s="90">
        <v>1.7252878340000002</v>
      </c>
      <c r="J11" s="81"/>
      <c r="K11" s="91">
        <v>1</v>
      </c>
      <c r="L11" s="91">
        <f>I11/'סכום נכסי הקרן'!$C$42</f>
        <v>5.4062166112205654E-5</v>
      </c>
    </row>
    <row r="12" spans="2:13">
      <c r="B12" s="102" t="s">
        <v>196</v>
      </c>
      <c r="C12" s="83"/>
      <c r="D12" s="83"/>
      <c r="E12" s="83"/>
      <c r="F12" s="83"/>
      <c r="G12" s="93"/>
      <c r="H12" s="95"/>
      <c r="I12" s="93">
        <v>1.4524164000000002</v>
      </c>
      <c r="J12" s="83"/>
      <c r="K12" s="94">
        <v>0.84184005206403145</v>
      </c>
      <c r="L12" s="94">
        <f>I12/'סכום נכסי הקרן'!$C$42</f>
        <v>4.551169673459352E-5</v>
      </c>
    </row>
    <row r="13" spans="2:13">
      <c r="B13" s="99" t="s">
        <v>192</v>
      </c>
      <c r="C13" s="81"/>
      <c r="D13" s="81"/>
      <c r="E13" s="81"/>
      <c r="F13" s="81"/>
      <c r="G13" s="90"/>
      <c r="H13" s="92"/>
      <c r="I13" s="90">
        <v>1.4524164000000002</v>
      </c>
      <c r="J13" s="81"/>
      <c r="K13" s="91">
        <v>0.84184005206403145</v>
      </c>
      <c r="L13" s="91">
        <f>I13/'סכום נכסי הקרן'!$C$42</f>
        <v>4.551169673459352E-5</v>
      </c>
    </row>
    <row r="14" spans="2:13">
      <c r="B14" s="86" t="s">
        <v>1786</v>
      </c>
      <c r="C14" s="83" t="s">
        <v>1787</v>
      </c>
      <c r="D14" s="96" t="s">
        <v>120</v>
      </c>
      <c r="E14" s="96" t="s">
        <v>1788</v>
      </c>
      <c r="F14" s="96" t="s">
        <v>133</v>
      </c>
      <c r="G14" s="93">
        <v>0.80244000000000004</v>
      </c>
      <c r="H14" s="95">
        <v>200000</v>
      </c>
      <c r="I14" s="93">
        <v>1.6048800000000001</v>
      </c>
      <c r="J14" s="83"/>
      <c r="K14" s="94">
        <v>0.93021000228069761</v>
      </c>
      <c r="L14" s="94">
        <f>I14/'סכום נכסי הקרן'!$C$42</f>
        <v>5.0289167662534273E-5</v>
      </c>
    </row>
    <row r="15" spans="2:13">
      <c r="B15" s="86" t="s">
        <v>1789</v>
      </c>
      <c r="C15" s="83" t="s">
        <v>1790</v>
      </c>
      <c r="D15" s="96" t="s">
        <v>120</v>
      </c>
      <c r="E15" s="96" t="s">
        <v>1788</v>
      </c>
      <c r="F15" s="96" t="s">
        <v>133</v>
      </c>
      <c r="G15" s="93">
        <v>-0.80244000000000004</v>
      </c>
      <c r="H15" s="95">
        <v>19000</v>
      </c>
      <c r="I15" s="93">
        <v>-0.1524636</v>
      </c>
      <c r="J15" s="83"/>
      <c r="K15" s="94">
        <v>-8.8369950216666271E-2</v>
      </c>
      <c r="L15" s="94">
        <f>I15/'סכום נכסי הקרן'!$C$42</f>
        <v>-4.777470927940756E-6</v>
      </c>
    </row>
    <row r="16" spans="2:13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12">
      <c r="B17" s="102" t="s">
        <v>195</v>
      </c>
      <c r="C17" s="83"/>
      <c r="D17" s="83"/>
      <c r="E17" s="83"/>
      <c r="F17" s="83"/>
      <c r="G17" s="93"/>
      <c r="H17" s="95"/>
      <c r="I17" s="93">
        <v>0.27287143400000008</v>
      </c>
      <c r="J17" s="83"/>
      <c r="K17" s="94">
        <v>0.1581599479359686</v>
      </c>
      <c r="L17" s="94">
        <f>I17/'סכום נכסי הקרן'!$C$42</f>
        <v>8.550469377612132E-6</v>
      </c>
    </row>
    <row r="18" spans="2:12">
      <c r="B18" s="99" t="s">
        <v>192</v>
      </c>
      <c r="C18" s="81"/>
      <c r="D18" s="81"/>
      <c r="E18" s="81"/>
      <c r="F18" s="81"/>
      <c r="G18" s="90"/>
      <c r="H18" s="92"/>
      <c r="I18" s="90">
        <v>0.27287143400000008</v>
      </c>
      <c r="J18" s="81"/>
      <c r="K18" s="91">
        <v>0.1581599479359686</v>
      </c>
      <c r="L18" s="91">
        <f>I18/'סכום נכסי הקרן'!$C$42</f>
        <v>8.550469377612132E-6</v>
      </c>
    </row>
    <row r="19" spans="2:12">
      <c r="B19" s="86" t="s">
        <v>1791</v>
      </c>
      <c r="C19" s="83" t="s">
        <v>1792</v>
      </c>
      <c r="D19" s="96" t="s">
        <v>30</v>
      </c>
      <c r="E19" s="96" t="s">
        <v>1788</v>
      </c>
      <c r="F19" s="96" t="s">
        <v>132</v>
      </c>
      <c r="G19" s="93">
        <v>-0.44608500000000001</v>
      </c>
      <c r="H19" s="95">
        <v>526</v>
      </c>
      <c r="I19" s="93">
        <v>-0.81091860399999993</v>
      </c>
      <c r="J19" s="83"/>
      <c r="K19" s="94">
        <v>-0.47001931389032203</v>
      </c>
      <c r="L19" s="94">
        <f>I19/'סכום נכסי הקרן'!$C$42</f>
        <v>-2.541026222348352E-5</v>
      </c>
    </row>
    <row r="20" spans="2:12">
      <c r="B20" s="86" t="s">
        <v>1793</v>
      </c>
      <c r="C20" s="83" t="s">
        <v>1794</v>
      </c>
      <c r="D20" s="96" t="s">
        <v>30</v>
      </c>
      <c r="E20" s="96" t="s">
        <v>1788</v>
      </c>
      <c r="F20" s="96" t="s">
        <v>132</v>
      </c>
      <c r="G20" s="93">
        <v>0.44608500000000001</v>
      </c>
      <c r="H20" s="95">
        <v>2065</v>
      </c>
      <c r="I20" s="93">
        <v>3.1835492749999998</v>
      </c>
      <c r="J20" s="83"/>
      <c r="K20" s="94">
        <v>1.8452279163292353</v>
      </c>
      <c r="L20" s="94">
        <f>I20/'סכום נכסי הקרן'!$C$42</f>
        <v>9.9757018127470229E-5</v>
      </c>
    </row>
    <row r="21" spans="2:12">
      <c r="B21" s="86" t="s">
        <v>1795</v>
      </c>
      <c r="C21" s="83" t="s">
        <v>1796</v>
      </c>
      <c r="D21" s="96" t="s">
        <v>30</v>
      </c>
      <c r="E21" s="96" t="s">
        <v>1788</v>
      </c>
      <c r="F21" s="96" t="s">
        <v>132</v>
      </c>
      <c r="G21" s="93">
        <v>-7.6293E-2</v>
      </c>
      <c r="H21" s="95">
        <v>7837</v>
      </c>
      <c r="I21" s="93">
        <v>-2.0663708809999997</v>
      </c>
      <c r="J21" s="83"/>
      <c r="K21" s="94">
        <v>-1.1976963149442805</v>
      </c>
      <c r="L21" s="94">
        <f>I21/'סכום נכסי הקרן'!$C$42</f>
        <v>-6.4750057130494266E-5</v>
      </c>
    </row>
    <row r="22" spans="2:12">
      <c r="B22" s="86" t="s">
        <v>1797</v>
      </c>
      <c r="C22" s="83" t="s">
        <v>1798</v>
      </c>
      <c r="D22" s="96" t="s">
        <v>1401</v>
      </c>
      <c r="E22" s="96" t="s">
        <v>1788</v>
      </c>
      <c r="F22" s="96" t="s">
        <v>132</v>
      </c>
      <c r="G22" s="93">
        <v>-0.14419399999999999</v>
      </c>
      <c r="H22" s="95">
        <v>67</v>
      </c>
      <c r="I22" s="93">
        <v>-3.3388356000000001E-2</v>
      </c>
      <c r="J22" s="83"/>
      <c r="K22" s="94">
        <v>-1.9352339558664038E-2</v>
      </c>
      <c r="L22" s="94">
        <f>I22/'סכום נכסי הקרן'!$C$42</f>
        <v>-1.046229395880304E-6</v>
      </c>
    </row>
    <row r="23" spans="2:12">
      <c r="B23" s="82"/>
      <c r="C23" s="83"/>
      <c r="D23" s="83"/>
      <c r="E23" s="83"/>
      <c r="F23" s="83"/>
      <c r="G23" s="93"/>
      <c r="H23" s="95"/>
      <c r="I23" s="83"/>
      <c r="J23" s="83"/>
      <c r="K23" s="94"/>
      <c r="L23" s="83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133" t="s">
        <v>216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133" t="s">
        <v>112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133" t="s">
        <v>198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133" t="s">
        <v>206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</row>
    <row r="441" spans="2:12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</row>
    <row r="442" spans="2:12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</row>
    <row r="443" spans="2:12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</row>
    <row r="444" spans="2:12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</row>
    <row r="445" spans="2:12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</row>
    <row r="446" spans="2:12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</row>
    <row r="447" spans="2:12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</row>
    <row r="448" spans="2:12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</row>
    <row r="449" spans="2:12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</row>
    <row r="450" spans="2:12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</row>
    <row r="451" spans="2:12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</row>
    <row r="452" spans="2:12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2:12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2:12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</row>
    <row r="455" spans="2:12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</row>
    <row r="456" spans="2:12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</row>
    <row r="457" spans="2:12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</row>
    <row r="458" spans="2:12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</row>
    <row r="459" spans="2:12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</row>
    <row r="460" spans="2:12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</row>
    <row r="461" spans="2:12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</row>
    <row r="462" spans="2:12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</row>
    <row r="463" spans="2:12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</row>
    <row r="464" spans="2:12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</row>
    <row r="465" spans="2:12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</row>
    <row r="466" spans="2:12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</row>
    <row r="467" spans="2:12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</row>
    <row r="468" spans="2:12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</row>
    <row r="469" spans="2:12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</row>
    <row r="470" spans="2:12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</row>
    <row r="471" spans="2:12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</row>
    <row r="472" spans="2:12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</row>
    <row r="473" spans="2:12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2:12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</row>
    <row r="475" spans="2:12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</row>
    <row r="476" spans="2:12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2:12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</row>
    <row r="478" spans="2:12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</row>
    <row r="479" spans="2:12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</row>
    <row r="480" spans="2:12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</row>
    <row r="481" spans="2:12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</row>
    <row r="482" spans="2:12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</row>
    <row r="483" spans="2:12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</row>
    <row r="484" spans="2:12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</row>
    <row r="485" spans="2:12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</row>
    <row r="486" spans="2:12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</row>
    <row r="487" spans="2:12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</row>
    <row r="488" spans="2:12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</row>
    <row r="489" spans="2:12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</row>
    <row r="490" spans="2:12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</row>
    <row r="491" spans="2:12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</row>
    <row r="492" spans="2:12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</row>
    <row r="493" spans="2:12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</row>
    <row r="494" spans="2:12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</row>
    <row r="495" spans="2:12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</row>
    <row r="496" spans="2:12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</row>
    <row r="497" spans="2:12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</row>
    <row r="498" spans="2:12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</row>
    <row r="499" spans="2:12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</row>
    <row r="500" spans="2:12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</row>
    <row r="501" spans="2:12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</row>
    <row r="502" spans="2:12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</row>
    <row r="503" spans="2:12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</row>
    <row r="504" spans="2:12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</row>
    <row r="505" spans="2:12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</row>
    <row r="506" spans="2:12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</row>
    <row r="507" spans="2:12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</row>
    <row r="508" spans="2:12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</row>
    <row r="509" spans="2:12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</row>
    <row r="510" spans="2:12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</row>
    <row r="511" spans="2:12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</row>
    <row r="512" spans="2:12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</row>
    <row r="513" spans="2:12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</row>
    <row r="514" spans="2:12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</row>
    <row r="515" spans="2:12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</row>
    <row r="516" spans="2:12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</row>
    <row r="517" spans="2:12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</row>
    <row r="518" spans="2:12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</row>
    <row r="519" spans="2:12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</row>
    <row r="520" spans="2:12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</row>
    <row r="521" spans="2:12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</row>
    <row r="522" spans="2:12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</row>
    <row r="523" spans="2:12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</row>
    <row r="524" spans="2:12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</row>
    <row r="525" spans="2:12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</row>
    <row r="526" spans="2:12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</row>
    <row r="527" spans="2:12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</row>
    <row r="528" spans="2:12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</row>
    <row r="529" spans="2:12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</row>
    <row r="530" spans="2:12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</row>
    <row r="531" spans="2:12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</row>
    <row r="532" spans="2:12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</row>
    <row r="533" spans="2:12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</row>
    <row r="534" spans="2:12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2:12">
      <c r="B535" s="131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</row>
    <row r="536" spans="2:12">
      <c r="B536" s="131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</row>
    <row r="537" spans="2:12">
      <c r="B537" s="131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</row>
    <row r="538" spans="2:12">
      <c r="B538" s="131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</row>
    <row r="539" spans="2:12">
      <c r="B539" s="131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</row>
    <row r="540" spans="2:12">
      <c r="B540" s="131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</row>
    <row r="541" spans="2:12">
      <c r="B541" s="131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</row>
    <row r="542" spans="2:12">
      <c r="B542" s="131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</row>
    <row r="543" spans="2:12">
      <c r="B543" s="131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</row>
    <row r="544" spans="2:12">
      <c r="B544" s="131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</row>
    <row r="545" spans="2:12">
      <c r="B545" s="131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</row>
    <row r="546" spans="2:12">
      <c r="B546" s="131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</row>
    <row r="547" spans="2:12">
      <c r="B547" s="131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</row>
    <row r="548" spans="2:12">
      <c r="B548" s="131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</row>
    <row r="549" spans="2:12">
      <c r="B549" s="131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</row>
    <row r="550" spans="2:12">
      <c r="B550" s="131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</row>
    <row r="551" spans="2:12">
      <c r="B551" s="131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</row>
    <row r="552" spans="2:12">
      <c r="B552" s="131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</row>
    <row r="553" spans="2:12">
      <c r="B553" s="131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</row>
    <row r="554" spans="2:12">
      <c r="B554" s="131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</row>
    <row r="555" spans="2:12">
      <c r="B555" s="131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</row>
    <row r="556" spans="2:12">
      <c r="B556" s="131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</row>
    <row r="557" spans="2:12">
      <c r="B557" s="131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</row>
    <row r="558" spans="2:12">
      <c r="B558" s="131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</row>
    <row r="559" spans="2:12">
      <c r="B559" s="131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</row>
    <row r="560" spans="2:12">
      <c r="B560" s="131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</row>
    <row r="561" spans="2:12">
      <c r="B561" s="131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</row>
    <row r="562" spans="2:12">
      <c r="B562" s="131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</row>
    <row r="563" spans="2:12">
      <c r="B563" s="131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</row>
    <row r="564" spans="2:12">
      <c r="B564" s="131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</row>
    <row r="565" spans="2:12">
      <c r="B565" s="131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</row>
    <row r="566" spans="2:12">
      <c r="B566" s="131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</row>
    <row r="567" spans="2:12">
      <c r="B567" s="131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</row>
    <row r="568" spans="2:12">
      <c r="B568" s="131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</row>
    <row r="569" spans="2:12">
      <c r="B569" s="131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</row>
    <row r="570" spans="2:12">
      <c r="B570" s="131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</row>
    <row r="571" spans="2:12">
      <c r="B571" s="131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</row>
    <row r="572" spans="2:12">
      <c r="B572" s="131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</row>
    <row r="573" spans="2:12">
      <c r="B573" s="131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</row>
    <row r="574" spans="2:12">
      <c r="B574" s="131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</row>
    <row r="575" spans="2:12">
      <c r="B575" s="131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</row>
    <row r="576" spans="2:12">
      <c r="B576" s="131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</row>
    <row r="577" spans="2:12">
      <c r="B577" s="131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</row>
    <row r="578" spans="2:12">
      <c r="B578" s="131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</row>
    <row r="579" spans="2:12">
      <c r="B579" s="131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</row>
    <row r="580" spans="2:12">
      <c r="B580" s="131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</row>
    <row r="581" spans="2:12">
      <c r="B581" s="131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</row>
    <row r="582" spans="2:12">
      <c r="B582" s="131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</row>
    <row r="583" spans="2:12">
      <c r="B583" s="131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</row>
    <row r="584" spans="2:12">
      <c r="B584" s="131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</row>
    <row r="585" spans="2:12">
      <c r="B585" s="131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</row>
    <row r="586" spans="2:12">
      <c r="B586" s="131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64.710937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146</v>
      </c>
      <c r="C1" s="77" t="s" vm="1">
        <v>224</v>
      </c>
    </row>
    <row r="2" spans="1:11">
      <c r="B2" s="56" t="s">
        <v>145</v>
      </c>
      <c r="C2" s="77" t="s">
        <v>225</v>
      </c>
    </row>
    <row r="3" spans="1:11">
      <c r="B3" s="56" t="s">
        <v>147</v>
      </c>
      <c r="C3" s="77" t="s">
        <v>226</v>
      </c>
    </row>
    <row r="4" spans="1:11">
      <c r="B4" s="56" t="s">
        <v>148</v>
      </c>
      <c r="C4" s="77">
        <v>12152</v>
      </c>
    </row>
    <row r="6" spans="1:11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1:11" ht="26.25" customHeight="1"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1:11" s="3" customFormat="1" ht="78.75">
      <c r="A8" s="2"/>
      <c r="B8" s="22" t="s">
        <v>116</v>
      </c>
      <c r="C8" s="30" t="s">
        <v>46</v>
      </c>
      <c r="D8" s="30" t="s">
        <v>119</v>
      </c>
      <c r="E8" s="30" t="s">
        <v>67</v>
      </c>
      <c r="F8" s="30" t="s">
        <v>101</v>
      </c>
      <c r="G8" s="30" t="s">
        <v>200</v>
      </c>
      <c r="H8" s="30" t="s">
        <v>199</v>
      </c>
      <c r="I8" s="30" t="s">
        <v>64</v>
      </c>
      <c r="J8" s="30" t="s">
        <v>149</v>
      </c>
      <c r="K8" s="30" t="s">
        <v>151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207</v>
      </c>
      <c r="H9" s="16"/>
      <c r="I9" s="16" t="s">
        <v>203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117" t="s">
        <v>50</v>
      </c>
      <c r="C11" s="118"/>
      <c r="D11" s="118"/>
      <c r="E11" s="118"/>
      <c r="F11" s="118"/>
      <c r="G11" s="119"/>
      <c r="H11" s="120"/>
      <c r="I11" s="119">
        <v>30.450294781999997</v>
      </c>
      <c r="J11" s="121">
        <v>1</v>
      </c>
      <c r="K11" s="121">
        <f>I11/'סכום נכסי הקרן'!$C$42</f>
        <v>9.5416478469766608E-4</v>
      </c>
    </row>
    <row r="12" spans="1:11">
      <c r="B12" s="122" t="s">
        <v>197</v>
      </c>
      <c r="C12" s="118"/>
      <c r="D12" s="118"/>
      <c r="E12" s="118"/>
      <c r="F12" s="118"/>
      <c r="G12" s="119"/>
      <c r="H12" s="120"/>
      <c r="I12" s="119">
        <v>30.450294781999997</v>
      </c>
      <c r="J12" s="121">
        <v>1</v>
      </c>
      <c r="K12" s="121">
        <f>I12/'סכום נכסי הקרן'!$C$42</f>
        <v>9.5416478469766608E-4</v>
      </c>
    </row>
    <row r="13" spans="1:11">
      <c r="B13" s="82" t="s">
        <v>1799</v>
      </c>
      <c r="C13" s="83" t="s">
        <v>1800</v>
      </c>
      <c r="D13" s="96" t="s">
        <v>30</v>
      </c>
      <c r="E13" s="96" t="s">
        <v>1788</v>
      </c>
      <c r="F13" s="96" t="s">
        <v>132</v>
      </c>
      <c r="G13" s="93">
        <v>0.13076699999999999</v>
      </c>
      <c r="H13" s="95">
        <v>112020</v>
      </c>
      <c r="I13" s="93">
        <v>1.570449781</v>
      </c>
      <c r="J13" s="94">
        <v>5.1574206169207132E-2</v>
      </c>
      <c r="K13" s="94">
        <f>I13/'סכום נכסי הקרן'!$C$42</f>
        <v>4.9210291325394565E-5</v>
      </c>
    </row>
    <row r="14" spans="1:11">
      <c r="B14" s="82" t="s">
        <v>1801</v>
      </c>
      <c r="C14" s="83" t="s">
        <v>1802</v>
      </c>
      <c r="D14" s="96" t="s">
        <v>30</v>
      </c>
      <c r="E14" s="96" t="s">
        <v>1788</v>
      </c>
      <c r="F14" s="96" t="s">
        <v>132</v>
      </c>
      <c r="G14" s="93">
        <v>2.8697609999999996</v>
      </c>
      <c r="H14" s="95">
        <v>323100</v>
      </c>
      <c r="I14" s="93">
        <v>27.769994000000001</v>
      </c>
      <c r="J14" s="94">
        <v>0.91197783794249521</v>
      </c>
      <c r="K14" s="94">
        <f>I14/'סכום נכסי הקרן'!$C$42</f>
        <v>8.7017713738944398E-4</v>
      </c>
    </row>
    <row r="15" spans="1:11">
      <c r="B15" s="82" t="s">
        <v>1803</v>
      </c>
      <c r="C15" s="83" t="s">
        <v>1804</v>
      </c>
      <c r="D15" s="96" t="s">
        <v>30</v>
      </c>
      <c r="E15" s="96" t="s">
        <v>1788</v>
      </c>
      <c r="F15" s="96" t="s">
        <v>134</v>
      </c>
      <c r="G15" s="93">
        <v>4.9597319999999998</v>
      </c>
      <c r="H15" s="95">
        <v>41380</v>
      </c>
      <c r="I15" s="93">
        <v>1.01593617</v>
      </c>
      <c r="J15" s="94">
        <v>3.3363754842877506E-2</v>
      </c>
      <c r="K15" s="94">
        <f>I15/'סכום נכסי הקרן'!$C$42</f>
        <v>3.183451995635993E-5</v>
      </c>
    </row>
    <row r="16" spans="1:11">
      <c r="B16" s="82" t="s">
        <v>1805</v>
      </c>
      <c r="C16" s="83" t="s">
        <v>1806</v>
      </c>
      <c r="D16" s="96" t="s">
        <v>30</v>
      </c>
      <c r="E16" s="96" t="s">
        <v>1788</v>
      </c>
      <c r="F16" s="96" t="s">
        <v>141</v>
      </c>
      <c r="G16" s="93">
        <v>7.8428999999999999E-2</v>
      </c>
      <c r="H16" s="95">
        <v>172100</v>
      </c>
      <c r="I16" s="93">
        <v>9.3914831000000004E-2</v>
      </c>
      <c r="J16" s="94">
        <v>3.0842010454202773E-3</v>
      </c>
      <c r="K16" s="94">
        <f>I16/'סכום נכסי הקרן'!$C$42</f>
        <v>2.9428360264677554E-6</v>
      </c>
    </row>
    <row r="17" spans="2:11">
      <c r="B17" s="102"/>
      <c r="C17" s="83"/>
      <c r="D17" s="83"/>
      <c r="E17" s="83"/>
      <c r="F17" s="83"/>
      <c r="G17" s="93"/>
      <c r="H17" s="95"/>
      <c r="I17" s="83"/>
      <c r="J17" s="94"/>
      <c r="K17" s="83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133" t="s">
        <v>216</v>
      </c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133" t="s">
        <v>112</v>
      </c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133" t="s">
        <v>198</v>
      </c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133" t="s">
        <v>206</v>
      </c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98"/>
      <c r="C113" s="98"/>
      <c r="D113" s="98"/>
      <c r="E113" s="98"/>
      <c r="F113" s="98"/>
      <c r="G113" s="98"/>
      <c r="H113" s="98"/>
      <c r="I113" s="98"/>
      <c r="J113" s="98"/>
      <c r="K113" s="98"/>
    </row>
    <row r="114" spans="2:11">
      <c r="B114" s="98"/>
      <c r="C114" s="98"/>
      <c r="D114" s="98"/>
      <c r="E114" s="98"/>
      <c r="F114" s="98"/>
      <c r="G114" s="98"/>
      <c r="H114" s="98"/>
      <c r="I114" s="98"/>
      <c r="J114" s="98"/>
      <c r="K114" s="98"/>
    </row>
    <row r="115" spans="2:11">
      <c r="B115" s="98"/>
      <c r="C115" s="98"/>
      <c r="D115" s="98"/>
      <c r="E115" s="98"/>
      <c r="F115" s="98"/>
      <c r="G115" s="98"/>
      <c r="H115" s="98"/>
      <c r="I115" s="98"/>
      <c r="J115" s="98"/>
      <c r="K115" s="98"/>
    </row>
    <row r="116" spans="2:11">
      <c r="B116" s="98"/>
      <c r="C116" s="98"/>
      <c r="D116" s="98"/>
      <c r="E116" s="98"/>
      <c r="F116" s="98"/>
      <c r="G116" s="98"/>
      <c r="H116" s="98"/>
      <c r="I116" s="98"/>
      <c r="J116" s="98"/>
      <c r="K116" s="98"/>
    </row>
    <row r="117" spans="2:11">
      <c r="B117" s="131"/>
      <c r="C117" s="139"/>
      <c r="D117" s="139"/>
      <c r="E117" s="139"/>
      <c r="F117" s="139"/>
      <c r="G117" s="139"/>
      <c r="H117" s="139"/>
      <c r="I117" s="132"/>
      <c r="J117" s="132"/>
      <c r="K117" s="139"/>
    </row>
    <row r="118" spans="2:11">
      <c r="B118" s="131"/>
      <c r="C118" s="139"/>
      <c r="D118" s="139"/>
      <c r="E118" s="139"/>
      <c r="F118" s="139"/>
      <c r="G118" s="139"/>
      <c r="H118" s="139"/>
      <c r="I118" s="132"/>
      <c r="J118" s="132"/>
      <c r="K118" s="139"/>
    </row>
    <row r="119" spans="2:11">
      <c r="B119" s="131"/>
      <c r="C119" s="139"/>
      <c r="D119" s="139"/>
      <c r="E119" s="139"/>
      <c r="F119" s="139"/>
      <c r="G119" s="139"/>
      <c r="H119" s="139"/>
      <c r="I119" s="132"/>
      <c r="J119" s="132"/>
      <c r="K119" s="139"/>
    </row>
    <row r="120" spans="2:11">
      <c r="B120" s="131"/>
      <c r="C120" s="139"/>
      <c r="D120" s="139"/>
      <c r="E120" s="139"/>
      <c r="F120" s="139"/>
      <c r="G120" s="139"/>
      <c r="H120" s="139"/>
      <c r="I120" s="132"/>
      <c r="J120" s="132"/>
      <c r="K120" s="139"/>
    </row>
    <row r="121" spans="2:11">
      <c r="B121" s="131"/>
      <c r="C121" s="139"/>
      <c r="D121" s="139"/>
      <c r="E121" s="139"/>
      <c r="F121" s="139"/>
      <c r="G121" s="139"/>
      <c r="H121" s="139"/>
      <c r="I121" s="132"/>
      <c r="J121" s="132"/>
      <c r="K121" s="139"/>
    </row>
    <row r="122" spans="2:11">
      <c r="B122" s="131"/>
      <c r="C122" s="139"/>
      <c r="D122" s="139"/>
      <c r="E122" s="139"/>
      <c r="F122" s="139"/>
      <c r="G122" s="139"/>
      <c r="H122" s="139"/>
      <c r="I122" s="132"/>
      <c r="J122" s="132"/>
      <c r="K122" s="139"/>
    </row>
    <row r="123" spans="2:11">
      <c r="B123" s="131"/>
      <c r="C123" s="139"/>
      <c r="D123" s="139"/>
      <c r="E123" s="139"/>
      <c r="F123" s="139"/>
      <c r="G123" s="139"/>
      <c r="H123" s="139"/>
      <c r="I123" s="132"/>
      <c r="J123" s="132"/>
      <c r="K123" s="139"/>
    </row>
    <row r="124" spans="2:11">
      <c r="B124" s="131"/>
      <c r="C124" s="139"/>
      <c r="D124" s="139"/>
      <c r="E124" s="139"/>
      <c r="F124" s="139"/>
      <c r="G124" s="139"/>
      <c r="H124" s="139"/>
      <c r="I124" s="132"/>
      <c r="J124" s="132"/>
      <c r="K124" s="139"/>
    </row>
    <row r="125" spans="2:11">
      <c r="B125" s="131"/>
      <c r="C125" s="139"/>
      <c r="D125" s="139"/>
      <c r="E125" s="139"/>
      <c r="F125" s="139"/>
      <c r="G125" s="139"/>
      <c r="H125" s="139"/>
      <c r="I125" s="132"/>
      <c r="J125" s="132"/>
      <c r="K125" s="139"/>
    </row>
    <row r="126" spans="2:11">
      <c r="B126" s="131"/>
      <c r="C126" s="139"/>
      <c r="D126" s="139"/>
      <c r="E126" s="139"/>
      <c r="F126" s="139"/>
      <c r="G126" s="139"/>
      <c r="H126" s="139"/>
      <c r="I126" s="132"/>
      <c r="J126" s="132"/>
      <c r="K126" s="139"/>
    </row>
    <row r="127" spans="2:11">
      <c r="B127" s="131"/>
      <c r="C127" s="139"/>
      <c r="D127" s="139"/>
      <c r="E127" s="139"/>
      <c r="F127" s="139"/>
      <c r="G127" s="139"/>
      <c r="H127" s="139"/>
      <c r="I127" s="132"/>
      <c r="J127" s="132"/>
      <c r="K127" s="139"/>
    </row>
    <row r="128" spans="2:11">
      <c r="B128" s="131"/>
      <c r="C128" s="139"/>
      <c r="D128" s="139"/>
      <c r="E128" s="139"/>
      <c r="F128" s="139"/>
      <c r="G128" s="139"/>
      <c r="H128" s="139"/>
      <c r="I128" s="132"/>
      <c r="J128" s="132"/>
      <c r="K128" s="139"/>
    </row>
    <row r="129" spans="2:11">
      <c r="B129" s="131"/>
      <c r="C129" s="139"/>
      <c r="D129" s="139"/>
      <c r="E129" s="139"/>
      <c r="F129" s="139"/>
      <c r="G129" s="139"/>
      <c r="H129" s="139"/>
      <c r="I129" s="132"/>
      <c r="J129" s="132"/>
      <c r="K129" s="139"/>
    </row>
    <row r="130" spans="2:11">
      <c r="B130" s="131"/>
      <c r="C130" s="139"/>
      <c r="D130" s="139"/>
      <c r="E130" s="139"/>
      <c r="F130" s="139"/>
      <c r="G130" s="139"/>
      <c r="H130" s="139"/>
      <c r="I130" s="132"/>
      <c r="J130" s="132"/>
      <c r="K130" s="139"/>
    </row>
    <row r="131" spans="2:11">
      <c r="B131" s="131"/>
      <c r="C131" s="139"/>
      <c r="D131" s="139"/>
      <c r="E131" s="139"/>
      <c r="F131" s="139"/>
      <c r="G131" s="139"/>
      <c r="H131" s="139"/>
      <c r="I131" s="132"/>
      <c r="J131" s="132"/>
      <c r="K131" s="139"/>
    </row>
    <row r="132" spans="2:11">
      <c r="B132" s="131"/>
      <c r="C132" s="139"/>
      <c r="D132" s="139"/>
      <c r="E132" s="139"/>
      <c r="F132" s="139"/>
      <c r="G132" s="139"/>
      <c r="H132" s="139"/>
      <c r="I132" s="132"/>
      <c r="J132" s="132"/>
      <c r="K132" s="139"/>
    </row>
    <row r="133" spans="2:11">
      <c r="B133" s="131"/>
      <c r="C133" s="139"/>
      <c r="D133" s="139"/>
      <c r="E133" s="139"/>
      <c r="F133" s="139"/>
      <c r="G133" s="139"/>
      <c r="H133" s="139"/>
      <c r="I133" s="132"/>
      <c r="J133" s="132"/>
      <c r="K133" s="139"/>
    </row>
    <row r="134" spans="2:11">
      <c r="B134" s="131"/>
      <c r="C134" s="139"/>
      <c r="D134" s="139"/>
      <c r="E134" s="139"/>
      <c r="F134" s="139"/>
      <c r="G134" s="139"/>
      <c r="H134" s="139"/>
      <c r="I134" s="132"/>
      <c r="J134" s="132"/>
      <c r="K134" s="139"/>
    </row>
    <row r="135" spans="2:11">
      <c r="B135" s="131"/>
      <c r="C135" s="139"/>
      <c r="D135" s="139"/>
      <c r="E135" s="139"/>
      <c r="F135" s="139"/>
      <c r="G135" s="139"/>
      <c r="H135" s="139"/>
      <c r="I135" s="132"/>
      <c r="J135" s="132"/>
      <c r="K135" s="139"/>
    </row>
    <row r="136" spans="2:11">
      <c r="B136" s="131"/>
      <c r="C136" s="139"/>
      <c r="D136" s="139"/>
      <c r="E136" s="139"/>
      <c r="F136" s="139"/>
      <c r="G136" s="139"/>
      <c r="H136" s="139"/>
      <c r="I136" s="132"/>
      <c r="J136" s="132"/>
      <c r="K136" s="139"/>
    </row>
    <row r="137" spans="2:11">
      <c r="B137" s="131"/>
      <c r="C137" s="139"/>
      <c r="D137" s="139"/>
      <c r="E137" s="139"/>
      <c r="F137" s="139"/>
      <c r="G137" s="139"/>
      <c r="H137" s="139"/>
      <c r="I137" s="132"/>
      <c r="J137" s="132"/>
      <c r="K137" s="139"/>
    </row>
    <row r="138" spans="2:11">
      <c r="B138" s="131"/>
      <c r="C138" s="139"/>
      <c r="D138" s="139"/>
      <c r="E138" s="139"/>
      <c r="F138" s="139"/>
      <c r="G138" s="139"/>
      <c r="H138" s="139"/>
      <c r="I138" s="132"/>
      <c r="J138" s="132"/>
      <c r="K138" s="139"/>
    </row>
    <row r="139" spans="2:11">
      <c r="B139" s="131"/>
      <c r="C139" s="139"/>
      <c r="D139" s="139"/>
      <c r="E139" s="139"/>
      <c r="F139" s="139"/>
      <c r="G139" s="139"/>
      <c r="H139" s="139"/>
      <c r="I139" s="132"/>
      <c r="J139" s="132"/>
      <c r="K139" s="139"/>
    </row>
    <row r="140" spans="2:11">
      <c r="B140" s="131"/>
      <c r="C140" s="139"/>
      <c r="D140" s="139"/>
      <c r="E140" s="139"/>
      <c r="F140" s="139"/>
      <c r="G140" s="139"/>
      <c r="H140" s="139"/>
      <c r="I140" s="132"/>
      <c r="J140" s="132"/>
      <c r="K140" s="139"/>
    </row>
    <row r="141" spans="2:11">
      <c r="B141" s="131"/>
      <c r="C141" s="139"/>
      <c r="D141" s="139"/>
      <c r="E141" s="139"/>
      <c r="F141" s="139"/>
      <c r="G141" s="139"/>
      <c r="H141" s="139"/>
      <c r="I141" s="132"/>
      <c r="J141" s="132"/>
      <c r="K141" s="139"/>
    </row>
    <row r="142" spans="2:11">
      <c r="B142" s="131"/>
      <c r="C142" s="139"/>
      <c r="D142" s="139"/>
      <c r="E142" s="139"/>
      <c r="F142" s="139"/>
      <c r="G142" s="139"/>
      <c r="H142" s="139"/>
      <c r="I142" s="132"/>
      <c r="J142" s="132"/>
      <c r="K142" s="139"/>
    </row>
    <row r="143" spans="2:11">
      <c r="B143" s="131"/>
      <c r="C143" s="139"/>
      <c r="D143" s="139"/>
      <c r="E143" s="139"/>
      <c r="F143" s="139"/>
      <c r="G143" s="139"/>
      <c r="H143" s="139"/>
      <c r="I143" s="132"/>
      <c r="J143" s="132"/>
      <c r="K143" s="139"/>
    </row>
    <row r="144" spans="2:11">
      <c r="B144" s="131"/>
      <c r="C144" s="139"/>
      <c r="D144" s="139"/>
      <c r="E144" s="139"/>
      <c r="F144" s="139"/>
      <c r="G144" s="139"/>
      <c r="H144" s="139"/>
      <c r="I144" s="132"/>
      <c r="J144" s="132"/>
      <c r="K144" s="139"/>
    </row>
    <row r="145" spans="2:11">
      <c r="B145" s="131"/>
      <c r="C145" s="139"/>
      <c r="D145" s="139"/>
      <c r="E145" s="139"/>
      <c r="F145" s="139"/>
      <c r="G145" s="139"/>
      <c r="H145" s="139"/>
      <c r="I145" s="132"/>
      <c r="J145" s="132"/>
      <c r="K145" s="139"/>
    </row>
    <row r="146" spans="2:11">
      <c r="B146" s="131"/>
      <c r="C146" s="139"/>
      <c r="D146" s="139"/>
      <c r="E146" s="139"/>
      <c r="F146" s="139"/>
      <c r="G146" s="139"/>
      <c r="H146" s="139"/>
      <c r="I146" s="132"/>
      <c r="J146" s="132"/>
      <c r="K146" s="139"/>
    </row>
    <row r="147" spans="2:11">
      <c r="B147" s="131"/>
      <c r="C147" s="139"/>
      <c r="D147" s="139"/>
      <c r="E147" s="139"/>
      <c r="F147" s="139"/>
      <c r="G147" s="139"/>
      <c r="H147" s="139"/>
      <c r="I147" s="132"/>
      <c r="J147" s="132"/>
      <c r="K147" s="139"/>
    </row>
    <row r="148" spans="2:11">
      <c r="B148" s="131"/>
      <c r="C148" s="139"/>
      <c r="D148" s="139"/>
      <c r="E148" s="139"/>
      <c r="F148" s="139"/>
      <c r="G148" s="139"/>
      <c r="H148" s="139"/>
      <c r="I148" s="132"/>
      <c r="J148" s="132"/>
      <c r="K148" s="139"/>
    </row>
    <row r="149" spans="2:11">
      <c r="B149" s="131"/>
      <c r="C149" s="139"/>
      <c r="D149" s="139"/>
      <c r="E149" s="139"/>
      <c r="F149" s="139"/>
      <c r="G149" s="139"/>
      <c r="H149" s="139"/>
      <c r="I149" s="132"/>
      <c r="J149" s="132"/>
      <c r="K149" s="139"/>
    </row>
    <row r="150" spans="2:11">
      <c r="B150" s="131"/>
      <c r="C150" s="139"/>
      <c r="D150" s="139"/>
      <c r="E150" s="139"/>
      <c r="F150" s="139"/>
      <c r="G150" s="139"/>
      <c r="H150" s="139"/>
      <c r="I150" s="132"/>
      <c r="J150" s="132"/>
      <c r="K150" s="139"/>
    </row>
    <row r="151" spans="2:11">
      <c r="B151" s="131"/>
      <c r="C151" s="139"/>
      <c r="D151" s="139"/>
      <c r="E151" s="139"/>
      <c r="F151" s="139"/>
      <c r="G151" s="139"/>
      <c r="H151" s="139"/>
      <c r="I151" s="132"/>
      <c r="J151" s="132"/>
      <c r="K151" s="139"/>
    </row>
    <row r="152" spans="2:11">
      <c r="B152" s="131"/>
      <c r="C152" s="139"/>
      <c r="D152" s="139"/>
      <c r="E152" s="139"/>
      <c r="F152" s="139"/>
      <c r="G152" s="139"/>
      <c r="H152" s="139"/>
      <c r="I152" s="132"/>
      <c r="J152" s="132"/>
      <c r="K152" s="139"/>
    </row>
    <row r="153" spans="2:11">
      <c r="B153" s="131"/>
      <c r="C153" s="139"/>
      <c r="D153" s="139"/>
      <c r="E153" s="139"/>
      <c r="F153" s="139"/>
      <c r="G153" s="139"/>
      <c r="H153" s="139"/>
      <c r="I153" s="132"/>
      <c r="J153" s="132"/>
      <c r="K153" s="139"/>
    </row>
    <row r="154" spans="2:11">
      <c r="B154" s="131"/>
      <c r="C154" s="139"/>
      <c r="D154" s="139"/>
      <c r="E154" s="139"/>
      <c r="F154" s="139"/>
      <c r="G154" s="139"/>
      <c r="H154" s="139"/>
      <c r="I154" s="132"/>
      <c r="J154" s="132"/>
      <c r="K154" s="139"/>
    </row>
    <row r="155" spans="2:11">
      <c r="B155" s="131"/>
      <c r="C155" s="139"/>
      <c r="D155" s="139"/>
      <c r="E155" s="139"/>
      <c r="F155" s="139"/>
      <c r="G155" s="139"/>
      <c r="H155" s="139"/>
      <c r="I155" s="132"/>
      <c r="J155" s="132"/>
      <c r="K155" s="139"/>
    </row>
    <row r="156" spans="2:11">
      <c r="B156" s="131"/>
      <c r="C156" s="139"/>
      <c r="D156" s="139"/>
      <c r="E156" s="139"/>
      <c r="F156" s="139"/>
      <c r="G156" s="139"/>
      <c r="H156" s="139"/>
      <c r="I156" s="132"/>
      <c r="J156" s="132"/>
      <c r="K156" s="139"/>
    </row>
    <row r="157" spans="2:11">
      <c r="B157" s="131"/>
      <c r="C157" s="139"/>
      <c r="D157" s="139"/>
      <c r="E157" s="139"/>
      <c r="F157" s="139"/>
      <c r="G157" s="139"/>
      <c r="H157" s="139"/>
      <c r="I157" s="132"/>
      <c r="J157" s="132"/>
      <c r="K157" s="139"/>
    </row>
    <row r="158" spans="2:11">
      <c r="B158" s="131"/>
      <c r="C158" s="139"/>
      <c r="D158" s="139"/>
      <c r="E158" s="139"/>
      <c r="F158" s="139"/>
      <c r="G158" s="139"/>
      <c r="H158" s="139"/>
      <c r="I158" s="132"/>
      <c r="J158" s="132"/>
      <c r="K158" s="139"/>
    </row>
    <row r="159" spans="2:11">
      <c r="B159" s="131"/>
      <c r="C159" s="139"/>
      <c r="D159" s="139"/>
      <c r="E159" s="139"/>
      <c r="F159" s="139"/>
      <c r="G159" s="139"/>
      <c r="H159" s="139"/>
      <c r="I159" s="132"/>
      <c r="J159" s="132"/>
      <c r="K159" s="139"/>
    </row>
    <row r="160" spans="2:11">
      <c r="B160" s="131"/>
      <c r="C160" s="139"/>
      <c r="D160" s="139"/>
      <c r="E160" s="139"/>
      <c r="F160" s="139"/>
      <c r="G160" s="139"/>
      <c r="H160" s="139"/>
      <c r="I160" s="132"/>
      <c r="J160" s="132"/>
      <c r="K160" s="139"/>
    </row>
    <row r="161" spans="2:11">
      <c r="B161" s="131"/>
      <c r="C161" s="139"/>
      <c r="D161" s="139"/>
      <c r="E161" s="139"/>
      <c r="F161" s="139"/>
      <c r="G161" s="139"/>
      <c r="H161" s="139"/>
      <c r="I161" s="132"/>
      <c r="J161" s="132"/>
      <c r="K161" s="139"/>
    </row>
    <row r="162" spans="2:11">
      <c r="B162" s="131"/>
      <c r="C162" s="139"/>
      <c r="D162" s="139"/>
      <c r="E162" s="139"/>
      <c r="F162" s="139"/>
      <c r="G162" s="139"/>
      <c r="H162" s="139"/>
      <c r="I162" s="132"/>
      <c r="J162" s="132"/>
      <c r="K162" s="139"/>
    </row>
    <row r="163" spans="2:11">
      <c r="B163" s="131"/>
      <c r="C163" s="139"/>
      <c r="D163" s="139"/>
      <c r="E163" s="139"/>
      <c r="F163" s="139"/>
      <c r="G163" s="139"/>
      <c r="H163" s="139"/>
      <c r="I163" s="132"/>
      <c r="J163" s="132"/>
      <c r="K163" s="139"/>
    </row>
    <row r="164" spans="2:11">
      <c r="B164" s="131"/>
      <c r="C164" s="139"/>
      <c r="D164" s="139"/>
      <c r="E164" s="139"/>
      <c r="F164" s="139"/>
      <c r="G164" s="139"/>
      <c r="H164" s="139"/>
      <c r="I164" s="132"/>
      <c r="J164" s="132"/>
      <c r="K164" s="139"/>
    </row>
    <row r="165" spans="2:11">
      <c r="B165" s="131"/>
      <c r="C165" s="139"/>
      <c r="D165" s="139"/>
      <c r="E165" s="139"/>
      <c r="F165" s="139"/>
      <c r="G165" s="139"/>
      <c r="H165" s="139"/>
      <c r="I165" s="132"/>
      <c r="J165" s="132"/>
      <c r="K165" s="139"/>
    </row>
    <row r="166" spans="2:11">
      <c r="B166" s="131"/>
      <c r="C166" s="139"/>
      <c r="D166" s="139"/>
      <c r="E166" s="139"/>
      <c r="F166" s="139"/>
      <c r="G166" s="139"/>
      <c r="H166" s="139"/>
      <c r="I166" s="132"/>
      <c r="J166" s="132"/>
      <c r="K166" s="139"/>
    </row>
    <row r="167" spans="2:11">
      <c r="B167" s="131"/>
      <c r="C167" s="139"/>
      <c r="D167" s="139"/>
      <c r="E167" s="139"/>
      <c r="F167" s="139"/>
      <c r="G167" s="139"/>
      <c r="H167" s="139"/>
      <c r="I167" s="132"/>
      <c r="J167" s="132"/>
      <c r="K167" s="139"/>
    </row>
    <row r="168" spans="2:11">
      <c r="B168" s="131"/>
      <c r="C168" s="139"/>
      <c r="D168" s="139"/>
      <c r="E168" s="139"/>
      <c r="F168" s="139"/>
      <c r="G168" s="139"/>
      <c r="H168" s="139"/>
      <c r="I168" s="132"/>
      <c r="J168" s="132"/>
      <c r="K168" s="139"/>
    </row>
    <row r="169" spans="2:11">
      <c r="B169" s="131"/>
      <c r="C169" s="139"/>
      <c r="D169" s="139"/>
      <c r="E169" s="139"/>
      <c r="F169" s="139"/>
      <c r="G169" s="139"/>
      <c r="H169" s="139"/>
      <c r="I169" s="132"/>
      <c r="J169" s="132"/>
      <c r="K169" s="139"/>
    </row>
    <row r="170" spans="2:11">
      <c r="B170" s="131"/>
      <c r="C170" s="139"/>
      <c r="D170" s="139"/>
      <c r="E170" s="139"/>
      <c r="F170" s="139"/>
      <c r="G170" s="139"/>
      <c r="H170" s="139"/>
      <c r="I170" s="132"/>
      <c r="J170" s="132"/>
      <c r="K170" s="139"/>
    </row>
    <row r="171" spans="2:11">
      <c r="B171" s="131"/>
      <c r="C171" s="139"/>
      <c r="D171" s="139"/>
      <c r="E171" s="139"/>
      <c r="F171" s="139"/>
      <c r="G171" s="139"/>
      <c r="H171" s="139"/>
      <c r="I171" s="132"/>
      <c r="J171" s="132"/>
      <c r="K171" s="139"/>
    </row>
    <row r="172" spans="2:11">
      <c r="B172" s="131"/>
      <c r="C172" s="139"/>
      <c r="D172" s="139"/>
      <c r="E172" s="139"/>
      <c r="F172" s="139"/>
      <c r="G172" s="139"/>
      <c r="H172" s="139"/>
      <c r="I172" s="132"/>
      <c r="J172" s="132"/>
      <c r="K172" s="139"/>
    </row>
    <row r="173" spans="2:11">
      <c r="B173" s="131"/>
      <c r="C173" s="139"/>
      <c r="D173" s="139"/>
      <c r="E173" s="139"/>
      <c r="F173" s="139"/>
      <c r="G173" s="139"/>
      <c r="H173" s="139"/>
      <c r="I173" s="132"/>
      <c r="J173" s="132"/>
      <c r="K173" s="139"/>
    </row>
    <row r="174" spans="2:11">
      <c r="B174" s="131"/>
      <c r="C174" s="139"/>
      <c r="D174" s="139"/>
      <c r="E174" s="139"/>
      <c r="F174" s="139"/>
      <c r="G174" s="139"/>
      <c r="H174" s="139"/>
      <c r="I174" s="132"/>
      <c r="J174" s="132"/>
      <c r="K174" s="139"/>
    </row>
    <row r="175" spans="2:11">
      <c r="B175" s="131"/>
      <c r="C175" s="139"/>
      <c r="D175" s="139"/>
      <c r="E175" s="139"/>
      <c r="F175" s="139"/>
      <c r="G175" s="139"/>
      <c r="H175" s="139"/>
      <c r="I175" s="132"/>
      <c r="J175" s="132"/>
      <c r="K175" s="139"/>
    </row>
    <row r="176" spans="2:11">
      <c r="B176" s="131"/>
      <c r="C176" s="139"/>
      <c r="D176" s="139"/>
      <c r="E176" s="139"/>
      <c r="F176" s="139"/>
      <c r="G176" s="139"/>
      <c r="H176" s="139"/>
      <c r="I176" s="132"/>
      <c r="J176" s="132"/>
      <c r="K176" s="139"/>
    </row>
    <row r="177" spans="2:11">
      <c r="B177" s="131"/>
      <c r="C177" s="139"/>
      <c r="D177" s="139"/>
      <c r="E177" s="139"/>
      <c r="F177" s="139"/>
      <c r="G177" s="139"/>
      <c r="H177" s="139"/>
      <c r="I177" s="132"/>
      <c r="J177" s="132"/>
      <c r="K177" s="139"/>
    </row>
    <row r="178" spans="2:11">
      <c r="B178" s="131"/>
      <c r="C178" s="139"/>
      <c r="D178" s="139"/>
      <c r="E178" s="139"/>
      <c r="F178" s="139"/>
      <c r="G178" s="139"/>
      <c r="H178" s="139"/>
      <c r="I178" s="132"/>
      <c r="J178" s="132"/>
      <c r="K178" s="139"/>
    </row>
    <row r="179" spans="2:11">
      <c r="B179" s="131"/>
      <c r="C179" s="139"/>
      <c r="D179" s="139"/>
      <c r="E179" s="139"/>
      <c r="F179" s="139"/>
      <c r="G179" s="139"/>
      <c r="H179" s="139"/>
      <c r="I179" s="132"/>
      <c r="J179" s="132"/>
      <c r="K179" s="139"/>
    </row>
    <row r="180" spans="2:11">
      <c r="B180" s="131"/>
      <c r="C180" s="139"/>
      <c r="D180" s="139"/>
      <c r="E180" s="139"/>
      <c r="F180" s="139"/>
      <c r="G180" s="139"/>
      <c r="H180" s="139"/>
      <c r="I180" s="132"/>
      <c r="J180" s="132"/>
      <c r="K180" s="139"/>
    </row>
    <row r="181" spans="2:11">
      <c r="B181" s="131"/>
      <c r="C181" s="139"/>
      <c r="D181" s="139"/>
      <c r="E181" s="139"/>
      <c r="F181" s="139"/>
      <c r="G181" s="139"/>
      <c r="H181" s="139"/>
      <c r="I181" s="132"/>
      <c r="J181" s="132"/>
      <c r="K181" s="139"/>
    </row>
    <row r="182" spans="2:11">
      <c r="B182" s="131"/>
      <c r="C182" s="139"/>
      <c r="D182" s="139"/>
      <c r="E182" s="139"/>
      <c r="F182" s="139"/>
      <c r="G182" s="139"/>
      <c r="H182" s="139"/>
      <c r="I182" s="132"/>
      <c r="J182" s="132"/>
      <c r="K182" s="139"/>
    </row>
    <row r="183" spans="2:11">
      <c r="B183" s="131"/>
      <c r="C183" s="139"/>
      <c r="D183" s="139"/>
      <c r="E183" s="139"/>
      <c r="F183" s="139"/>
      <c r="G183" s="139"/>
      <c r="H183" s="139"/>
      <c r="I183" s="132"/>
      <c r="J183" s="132"/>
      <c r="K183" s="139"/>
    </row>
    <row r="184" spans="2:11">
      <c r="B184" s="131"/>
      <c r="C184" s="139"/>
      <c r="D184" s="139"/>
      <c r="E184" s="139"/>
      <c r="F184" s="139"/>
      <c r="G184" s="139"/>
      <c r="H184" s="139"/>
      <c r="I184" s="132"/>
      <c r="J184" s="132"/>
      <c r="K184" s="139"/>
    </row>
    <row r="185" spans="2:11">
      <c r="B185" s="131"/>
      <c r="C185" s="139"/>
      <c r="D185" s="139"/>
      <c r="E185" s="139"/>
      <c r="F185" s="139"/>
      <c r="G185" s="139"/>
      <c r="H185" s="139"/>
      <c r="I185" s="132"/>
      <c r="J185" s="132"/>
      <c r="K185" s="139"/>
    </row>
    <row r="186" spans="2:11">
      <c r="B186" s="131"/>
      <c r="C186" s="139"/>
      <c r="D186" s="139"/>
      <c r="E186" s="139"/>
      <c r="F186" s="139"/>
      <c r="G186" s="139"/>
      <c r="H186" s="139"/>
      <c r="I186" s="132"/>
      <c r="J186" s="132"/>
      <c r="K186" s="139"/>
    </row>
    <row r="187" spans="2:11">
      <c r="B187" s="131"/>
      <c r="C187" s="139"/>
      <c r="D187" s="139"/>
      <c r="E187" s="139"/>
      <c r="F187" s="139"/>
      <c r="G187" s="139"/>
      <c r="H187" s="139"/>
      <c r="I187" s="132"/>
      <c r="J187" s="132"/>
      <c r="K187" s="139"/>
    </row>
    <row r="188" spans="2:11">
      <c r="B188" s="131"/>
      <c r="C188" s="139"/>
      <c r="D188" s="139"/>
      <c r="E188" s="139"/>
      <c r="F188" s="139"/>
      <c r="G188" s="139"/>
      <c r="H188" s="139"/>
      <c r="I188" s="132"/>
      <c r="J188" s="132"/>
      <c r="K188" s="139"/>
    </row>
    <row r="189" spans="2:11">
      <c r="B189" s="131"/>
      <c r="C189" s="139"/>
      <c r="D189" s="139"/>
      <c r="E189" s="139"/>
      <c r="F189" s="139"/>
      <c r="G189" s="139"/>
      <c r="H189" s="139"/>
      <c r="I189" s="132"/>
      <c r="J189" s="132"/>
      <c r="K189" s="139"/>
    </row>
    <row r="190" spans="2:11">
      <c r="B190" s="131"/>
      <c r="C190" s="139"/>
      <c r="D190" s="139"/>
      <c r="E190" s="139"/>
      <c r="F190" s="139"/>
      <c r="G190" s="139"/>
      <c r="H190" s="139"/>
      <c r="I190" s="132"/>
      <c r="J190" s="132"/>
      <c r="K190" s="139"/>
    </row>
    <row r="191" spans="2:11">
      <c r="B191" s="131"/>
      <c r="C191" s="139"/>
      <c r="D191" s="139"/>
      <c r="E191" s="139"/>
      <c r="F191" s="139"/>
      <c r="G191" s="139"/>
      <c r="H191" s="139"/>
      <c r="I191" s="132"/>
      <c r="J191" s="132"/>
      <c r="K191" s="139"/>
    </row>
    <row r="192" spans="2:11">
      <c r="B192" s="131"/>
      <c r="C192" s="139"/>
      <c r="D192" s="139"/>
      <c r="E192" s="139"/>
      <c r="F192" s="139"/>
      <c r="G192" s="139"/>
      <c r="H192" s="139"/>
      <c r="I192" s="132"/>
      <c r="J192" s="132"/>
      <c r="K192" s="139"/>
    </row>
    <row r="193" spans="2:11">
      <c r="B193" s="131"/>
      <c r="C193" s="139"/>
      <c r="D193" s="139"/>
      <c r="E193" s="139"/>
      <c r="F193" s="139"/>
      <c r="G193" s="139"/>
      <c r="H193" s="139"/>
      <c r="I193" s="132"/>
      <c r="J193" s="132"/>
      <c r="K193" s="139"/>
    </row>
    <row r="194" spans="2:11">
      <c r="B194" s="131"/>
      <c r="C194" s="139"/>
      <c r="D194" s="139"/>
      <c r="E194" s="139"/>
      <c r="F194" s="139"/>
      <c r="G194" s="139"/>
      <c r="H194" s="139"/>
      <c r="I194" s="132"/>
      <c r="J194" s="132"/>
      <c r="K194" s="139"/>
    </row>
    <row r="195" spans="2:11">
      <c r="B195" s="131"/>
      <c r="C195" s="139"/>
      <c r="D195" s="139"/>
      <c r="E195" s="139"/>
      <c r="F195" s="139"/>
      <c r="G195" s="139"/>
      <c r="H195" s="139"/>
      <c r="I195" s="132"/>
      <c r="J195" s="132"/>
      <c r="K195" s="139"/>
    </row>
    <row r="196" spans="2:11">
      <c r="B196" s="131"/>
      <c r="C196" s="139"/>
      <c r="D196" s="139"/>
      <c r="E196" s="139"/>
      <c r="F196" s="139"/>
      <c r="G196" s="139"/>
      <c r="H196" s="139"/>
      <c r="I196" s="132"/>
      <c r="J196" s="132"/>
      <c r="K196" s="139"/>
    </row>
    <row r="197" spans="2:11">
      <c r="B197" s="131"/>
      <c r="C197" s="139"/>
      <c r="D197" s="139"/>
      <c r="E197" s="139"/>
      <c r="F197" s="139"/>
      <c r="G197" s="139"/>
      <c r="H197" s="139"/>
      <c r="I197" s="132"/>
      <c r="J197" s="132"/>
      <c r="K197" s="139"/>
    </row>
    <row r="198" spans="2:11">
      <c r="B198" s="131"/>
      <c r="C198" s="139"/>
      <c r="D198" s="139"/>
      <c r="E198" s="139"/>
      <c r="F198" s="139"/>
      <c r="G198" s="139"/>
      <c r="H198" s="139"/>
      <c r="I198" s="132"/>
      <c r="J198" s="132"/>
      <c r="K198" s="139"/>
    </row>
    <row r="199" spans="2:11">
      <c r="B199" s="131"/>
      <c r="C199" s="139"/>
      <c r="D199" s="139"/>
      <c r="E199" s="139"/>
      <c r="F199" s="139"/>
      <c r="G199" s="139"/>
      <c r="H199" s="139"/>
      <c r="I199" s="132"/>
      <c r="J199" s="132"/>
      <c r="K199" s="139"/>
    </row>
    <row r="200" spans="2:11">
      <c r="B200" s="131"/>
      <c r="C200" s="139"/>
      <c r="D200" s="139"/>
      <c r="E200" s="139"/>
      <c r="F200" s="139"/>
      <c r="G200" s="139"/>
      <c r="H200" s="139"/>
      <c r="I200" s="132"/>
      <c r="J200" s="132"/>
      <c r="K200" s="139"/>
    </row>
    <row r="201" spans="2:11">
      <c r="B201" s="131"/>
      <c r="C201" s="139"/>
      <c r="D201" s="139"/>
      <c r="E201" s="139"/>
      <c r="F201" s="139"/>
      <c r="G201" s="139"/>
      <c r="H201" s="139"/>
      <c r="I201" s="132"/>
      <c r="J201" s="132"/>
      <c r="K201" s="139"/>
    </row>
    <row r="202" spans="2:11">
      <c r="B202" s="131"/>
      <c r="C202" s="139"/>
      <c r="D202" s="139"/>
      <c r="E202" s="139"/>
      <c r="F202" s="139"/>
      <c r="G202" s="139"/>
      <c r="H202" s="139"/>
      <c r="I202" s="132"/>
      <c r="J202" s="132"/>
      <c r="K202" s="139"/>
    </row>
    <row r="203" spans="2:11">
      <c r="B203" s="131"/>
      <c r="C203" s="139"/>
      <c r="D203" s="139"/>
      <c r="E203" s="139"/>
      <c r="F203" s="139"/>
      <c r="G203" s="139"/>
      <c r="H203" s="139"/>
      <c r="I203" s="132"/>
      <c r="J203" s="132"/>
      <c r="K203" s="139"/>
    </row>
    <row r="204" spans="2:11">
      <c r="B204" s="131"/>
      <c r="C204" s="139"/>
      <c r="D204" s="139"/>
      <c r="E204" s="139"/>
      <c r="F204" s="139"/>
      <c r="G204" s="139"/>
      <c r="H204" s="139"/>
      <c r="I204" s="132"/>
      <c r="J204" s="132"/>
      <c r="K204" s="139"/>
    </row>
    <row r="205" spans="2:11">
      <c r="B205" s="131"/>
      <c r="C205" s="139"/>
      <c r="D205" s="139"/>
      <c r="E205" s="139"/>
      <c r="F205" s="139"/>
      <c r="G205" s="139"/>
      <c r="H205" s="139"/>
      <c r="I205" s="132"/>
      <c r="J205" s="132"/>
      <c r="K205" s="139"/>
    </row>
    <row r="206" spans="2:11">
      <c r="B206" s="131"/>
      <c r="C206" s="139"/>
      <c r="D206" s="139"/>
      <c r="E206" s="139"/>
      <c r="F206" s="139"/>
      <c r="G206" s="139"/>
      <c r="H206" s="139"/>
      <c r="I206" s="132"/>
      <c r="J206" s="132"/>
      <c r="K206" s="139"/>
    </row>
    <row r="207" spans="2:11">
      <c r="B207" s="131"/>
      <c r="C207" s="139"/>
      <c r="D207" s="139"/>
      <c r="E207" s="139"/>
      <c r="F207" s="139"/>
      <c r="G207" s="139"/>
      <c r="H207" s="139"/>
      <c r="I207" s="132"/>
      <c r="J207" s="132"/>
      <c r="K207" s="139"/>
    </row>
    <row r="208" spans="2:11">
      <c r="B208" s="131"/>
      <c r="C208" s="139"/>
      <c r="D208" s="139"/>
      <c r="E208" s="139"/>
      <c r="F208" s="139"/>
      <c r="G208" s="139"/>
      <c r="H208" s="139"/>
      <c r="I208" s="132"/>
      <c r="J208" s="132"/>
      <c r="K208" s="139"/>
    </row>
    <row r="209" spans="2:11">
      <c r="B209" s="131"/>
      <c r="C209" s="139"/>
      <c r="D209" s="139"/>
      <c r="E209" s="139"/>
      <c r="F209" s="139"/>
      <c r="G209" s="139"/>
      <c r="H209" s="139"/>
      <c r="I209" s="132"/>
      <c r="J209" s="132"/>
      <c r="K209" s="139"/>
    </row>
    <row r="210" spans="2:11">
      <c r="B210" s="131"/>
      <c r="C210" s="139"/>
      <c r="D210" s="139"/>
      <c r="E210" s="139"/>
      <c r="F210" s="139"/>
      <c r="G210" s="139"/>
      <c r="H210" s="139"/>
      <c r="I210" s="132"/>
      <c r="J210" s="132"/>
      <c r="K210" s="139"/>
    </row>
    <row r="211" spans="2:11">
      <c r="B211" s="131"/>
      <c r="C211" s="139"/>
      <c r="D211" s="139"/>
      <c r="E211" s="139"/>
      <c r="F211" s="139"/>
      <c r="G211" s="139"/>
      <c r="H211" s="139"/>
      <c r="I211" s="132"/>
      <c r="J211" s="132"/>
      <c r="K211" s="139"/>
    </row>
    <row r="212" spans="2:11">
      <c r="B212" s="131"/>
      <c r="C212" s="139"/>
      <c r="D212" s="139"/>
      <c r="E212" s="139"/>
      <c r="F212" s="139"/>
      <c r="G212" s="139"/>
      <c r="H212" s="139"/>
      <c r="I212" s="132"/>
      <c r="J212" s="132"/>
      <c r="K212" s="139"/>
    </row>
    <row r="213" spans="2:11">
      <c r="B213" s="131"/>
      <c r="C213" s="139"/>
      <c r="D213" s="139"/>
      <c r="E213" s="139"/>
      <c r="F213" s="139"/>
      <c r="G213" s="139"/>
      <c r="H213" s="139"/>
      <c r="I213" s="132"/>
      <c r="J213" s="132"/>
      <c r="K213" s="139"/>
    </row>
    <row r="214" spans="2:11">
      <c r="B214" s="131"/>
      <c r="C214" s="139"/>
      <c r="D214" s="139"/>
      <c r="E214" s="139"/>
      <c r="F214" s="139"/>
      <c r="G214" s="139"/>
      <c r="H214" s="139"/>
      <c r="I214" s="132"/>
      <c r="J214" s="132"/>
      <c r="K214" s="139"/>
    </row>
    <row r="215" spans="2:11">
      <c r="B215" s="131"/>
      <c r="C215" s="139"/>
      <c r="D215" s="139"/>
      <c r="E215" s="139"/>
      <c r="F215" s="139"/>
      <c r="G215" s="139"/>
      <c r="H215" s="139"/>
      <c r="I215" s="132"/>
      <c r="J215" s="132"/>
      <c r="K215" s="139"/>
    </row>
    <row r="216" spans="2:11">
      <c r="B216" s="131"/>
      <c r="C216" s="139"/>
      <c r="D216" s="139"/>
      <c r="E216" s="139"/>
      <c r="F216" s="139"/>
      <c r="G216" s="139"/>
      <c r="H216" s="139"/>
      <c r="I216" s="132"/>
      <c r="J216" s="132"/>
      <c r="K216" s="139"/>
    </row>
    <row r="217" spans="2:11">
      <c r="B217" s="131"/>
      <c r="C217" s="139"/>
      <c r="D217" s="139"/>
      <c r="E217" s="139"/>
      <c r="F217" s="139"/>
      <c r="G217" s="139"/>
      <c r="H217" s="139"/>
      <c r="I217" s="132"/>
      <c r="J217" s="132"/>
      <c r="K217" s="139"/>
    </row>
    <row r="218" spans="2:11">
      <c r="B218" s="131"/>
      <c r="C218" s="139"/>
      <c r="D218" s="139"/>
      <c r="E218" s="139"/>
      <c r="F218" s="139"/>
      <c r="G218" s="139"/>
      <c r="H218" s="139"/>
      <c r="I218" s="132"/>
      <c r="J218" s="132"/>
      <c r="K218" s="139"/>
    </row>
    <row r="219" spans="2:11">
      <c r="B219" s="131"/>
      <c r="C219" s="139"/>
      <c r="D219" s="139"/>
      <c r="E219" s="139"/>
      <c r="F219" s="139"/>
      <c r="G219" s="139"/>
      <c r="H219" s="139"/>
      <c r="I219" s="132"/>
      <c r="J219" s="132"/>
      <c r="K219" s="139"/>
    </row>
    <row r="220" spans="2:11">
      <c r="B220" s="131"/>
      <c r="C220" s="139"/>
      <c r="D220" s="139"/>
      <c r="E220" s="139"/>
      <c r="F220" s="139"/>
      <c r="G220" s="139"/>
      <c r="H220" s="139"/>
      <c r="I220" s="132"/>
      <c r="J220" s="132"/>
      <c r="K220" s="139"/>
    </row>
    <row r="221" spans="2:11">
      <c r="B221" s="131"/>
      <c r="C221" s="139"/>
      <c r="D221" s="139"/>
      <c r="E221" s="139"/>
      <c r="F221" s="139"/>
      <c r="G221" s="139"/>
      <c r="H221" s="139"/>
      <c r="I221" s="132"/>
      <c r="J221" s="132"/>
      <c r="K221" s="139"/>
    </row>
    <row r="222" spans="2:11">
      <c r="B222" s="131"/>
      <c r="C222" s="139"/>
      <c r="D222" s="139"/>
      <c r="E222" s="139"/>
      <c r="F222" s="139"/>
      <c r="G222" s="139"/>
      <c r="H222" s="139"/>
      <c r="I222" s="132"/>
      <c r="J222" s="132"/>
      <c r="K222" s="139"/>
    </row>
    <row r="223" spans="2:11">
      <c r="B223" s="131"/>
      <c r="C223" s="139"/>
      <c r="D223" s="139"/>
      <c r="E223" s="139"/>
      <c r="F223" s="139"/>
      <c r="G223" s="139"/>
      <c r="H223" s="139"/>
      <c r="I223" s="132"/>
      <c r="J223" s="132"/>
      <c r="K223" s="139"/>
    </row>
    <row r="224" spans="2:11">
      <c r="B224" s="131"/>
      <c r="C224" s="139"/>
      <c r="D224" s="139"/>
      <c r="E224" s="139"/>
      <c r="F224" s="139"/>
      <c r="G224" s="139"/>
      <c r="H224" s="139"/>
      <c r="I224" s="132"/>
      <c r="J224" s="132"/>
      <c r="K224" s="139"/>
    </row>
    <row r="225" spans="2:11">
      <c r="B225" s="131"/>
      <c r="C225" s="139"/>
      <c r="D225" s="139"/>
      <c r="E225" s="139"/>
      <c r="F225" s="139"/>
      <c r="G225" s="139"/>
      <c r="H225" s="139"/>
      <c r="I225" s="132"/>
      <c r="J225" s="132"/>
      <c r="K225" s="139"/>
    </row>
    <row r="226" spans="2:11">
      <c r="B226" s="131"/>
      <c r="C226" s="139"/>
      <c r="D226" s="139"/>
      <c r="E226" s="139"/>
      <c r="F226" s="139"/>
      <c r="G226" s="139"/>
      <c r="H226" s="139"/>
      <c r="I226" s="132"/>
      <c r="J226" s="132"/>
      <c r="K226" s="139"/>
    </row>
    <row r="227" spans="2:11">
      <c r="B227" s="131"/>
      <c r="C227" s="139"/>
      <c r="D227" s="139"/>
      <c r="E227" s="139"/>
      <c r="F227" s="139"/>
      <c r="G227" s="139"/>
      <c r="H227" s="139"/>
      <c r="I227" s="132"/>
      <c r="J227" s="132"/>
      <c r="K227" s="139"/>
    </row>
    <row r="228" spans="2:11">
      <c r="B228" s="131"/>
      <c r="C228" s="139"/>
      <c r="D228" s="139"/>
      <c r="E228" s="139"/>
      <c r="F228" s="139"/>
      <c r="G228" s="139"/>
      <c r="H228" s="139"/>
      <c r="I228" s="132"/>
      <c r="J228" s="132"/>
      <c r="K228" s="139"/>
    </row>
    <row r="229" spans="2:11">
      <c r="B229" s="131"/>
      <c r="C229" s="139"/>
      <c r="D229" s="139"/>
      <c r="E229" s="139"/>
      <c r="F229" s="139"/>
      <c r="G229" s="139"/>
      <c r="H229" s="139"/>
      <c r="I229" s="132"/>
      <c r="J229" s="132"/>
      <c r="K229" s="139"/>
    </row>
    <row r="230" spans="2:11">
      <c r="B230" s="131"/>
      <c r="C230" s="139"/>
      <c r="D230" s="139"/>
      <c r="E230" s="139"/>
      <c r="F230" s="139"/>
      <c r="G230" s="139"/>
      <c r="H230" s="139"/>
      <c r="I230" s="132"/>
      <c r="J230" s="132"/>
      <c r="K230" s="139"/>
    </row>
    <row r="231" spans="2:11">
      <c r="B231" s="131"/>
      <c r="C231" s="139"/>
      <c r="D231" s="139"/>
      <c r="E231" s="139"/>
      <c r="F231" s="139"/>
      <c r="G231" s="139"/>
      <c r="H231" s="139"/>
      <c r="I231" s="132"/>
      <c r="J231" s="132"/>
      <c r="K231" s="139"/>
    </row>
    <row r="232" spans="2:11">
      <c r="B232" s="131"/>
      <c r="C232" s="139"/>
      <c r="D232" s="139"/>
      <c r="E232" s="139"/>
      <c r="F232" s="139"/>
      <c r="G232" s="139"/>
      <c r="H232" s="139"/>
      <c r="I232" s="132"/>
      <c r="J232" s="132"/>
      <c r="K232" s="139"/>
    </row>
    <row r="233" spans="2:11">
      <c r="B233" s="131"/>
      <c r="C233" s="139"/>
      <c r="D233" s="139"/>
      <c r="E233" s="139"/>
      <c r="F233" s="139"/>
      <c r="G233" s="139"/>
      <c r="H233" s="139"/>
      <c r="I233" s="132"/>
      <c r="J233" s="132"/>
      <c r="K233" s="139"/>
    </row>
    <row r="234" spans="2:11">
      <c r="B234" s="131"/>
      <c r="C234" s="139"/>
      <c r="D234" s="139"/>
      <c r="E234" s="139"/>
      <c r="F234" s="139"/>
      <c r="G234" s="139"/>
      <c r="H234" s="139"/>
      <c r="I234" s="132"/>
      <c r="J234" s="132"/>
      <c r="K234" s="139"/>
    </row>
    <row r="235" spans="2:11">
      <c r="B235" s="131"/>
      <c r="C235" s="139"/>
      <c r="D235" s="139"/>
      <c r="E235" s="139"/>
      <c r="F235" s="139"/>
      <c r="G235" s="139"/>
      <c r="H235" s="139"/>
      <c r="I235" s="132"/>
      <c r="J235" s="132"/>
      <c r="K235" s="139"/>
    </row>
    <row r="236" spans="2:11">
      <c r="B236" s="131"/>
      <c r="C236" s="139"/>
      <c r="D236" s="139"/>
      <c r="E236" s="139"/>
      <c r="F236" s="139"/>
      <c r="G236" s="139"/>
      <c r="H236" s="139"/>
      <c r="I236" s="132"/>
      <c r="J236" s="132"/>
      <c r="K236" s="139"/>
    </row>
    <row r="237" spans="2:11">
      <c r="B237" s="131"/>
      <c r="C237" s="139"/>
      <c r="D237" s="139"/>
      <c r="E237" s="139"/>
      <c r="F237" s="139"/>
      <c r="G237" s="139"/>
      <c r="H237" s="139"/>
      <c r="I237" s="132"/>
      <c r="J237" s="132"/>
      <c r="K237" s="139"/>
    </row>
    <row r="238" spans="2:11">
      <c r="B238" s="131"/>
      <c r="C238" s="139"/>
      <c r="D238" s="139"/>
      <c r="E238" s="139"/>
      <c r="F238" s="139"/>
      <c r="G238" s="139"/>
      <c r="H238" s="139"/>
      <c r="I238" s="132"/>
      <c r="J238" s="132"/>
      <c r="K238" s="139"/>
    </row>
    <row r="239" spans="2:11">
      <c r="B239" s="131"/>
      <c r="C239" s="139"/>
      <c r="D239" s="139"/>
      <c r="E239" s="139"/>
      <c r="F239" s="139"/>
      <c r="G239" s="139"/>
      <c r="H239" s="139"/>
      <c r="I239" s="132"/>
      <c r="J239" s="132"/>
      <c r="K239" s="139"/>
    </row>
    <row r="240" spans="2:11">
      <c r="B240" s="131"/>
      <c r="C240" s="139"/>
      <c r="D240" s="139"/>
      <c r="E240" s="139"/>
      <c r="F240" s="139"/>
      <c r="G240" s="139"/>
      <c r="H240" s="139"/>
      <c r="I240" s="132"/>
      <c r="J240" s="132"/>
      <c r="K240" s="139"/>
    </row>
    <row r="241" spans="2:11">
      <c r="B241" s="131"/>
      <c r="C241" s="139"/>
      <c r="D241" s="139"/>
      <c r="E241" s="139"/>
      <c r="F241" s="139"/>
      <c r="G241" s="139"/>
      <c r="H241" s="139"/>
      <c r="I241" s="132"/>
      <c r="J241" s="132"/>
      <c r="K241" s="139"/>
    </row>
    <row r="242" spans="2:11">
      <c r="B242" s="131"/>
      <c r="C242" s="139"/>
      <c r="D242" s="139"/>
      <c r="E242" s="139"/>
      <c r="F242" s="139"/>
      <c r="G242" s="139"/>
      <c r="H242" s="139"/>
      <c r="I242" s="132"/>
      <c r="J242" s="132"/>
      <c r="K242" s="139"/>
    </row>
    <row r="243" spans="2:11">
      <c r="B243" s="131"/>
      <c r="C243" s="139"/>
      <c r="D243" s="139"/>
      <c r="E243" s="139"/>
      <c r="F243" s="139"/>
      <c r="G243" s="139"/>
      <c r="H243" s="139"/>
      <c r="I243" s="132"/>
      <c r="J243" s="132"/>
      <c r="K243" s="139"/>
    </row>
    <row r="244" spans="2:11">
      <c r="B244" s="131"/>
      <c r="C244" s="139"/>
      <c r="D244" s="139"/>
      <c r="E244" s="139"/>
      <c r="F244" s="139"/>
      <c r="G244" s="139"/>
      <c r="H244" s="139"/>
      <c r="I244" s="132"/>
      <c r="J244" s="132"/>
      <c r="K244" s="139"/>
    </row>
    <row r="245" spans="2:11">
      <c r="B245" s="131"/>
      <c r="C245" s="139"/>
      <c r="D245" s="139"/>
      <c r="E245" s="139"/>
      <c r="F245" s="139"/>
      <c r="G245" s="139"/>
      <c r="H245" s="139"/>
      <c r="I245" s="132"/>
      <c r="J245" s="132"/>
      <c r="K245" s="139"/>
    </row>
    <row r="246" spans="2:11">
      <c r="B246" s="131"/>
      <c r="C246" s="139"/>
      <c r="D246" s="139"/>
      <c r="E246" s="139"/>
      <c r="F246" s="139"/>
      <c r="G246" s="139"/>
      <c r="H246" s="139"/>
      <c r="I246" s="132"/>
      <c r="J246" s="132"/>
      <c r="K246" s="139"/>
    </row>
    <row r="247" spans="2:11">
      <c r="B247" s="131"/>
      <c r="C247" s="139"/>
      <c r="D247" s="139"/>
      <c r="E247" s="139"/>
      <c r="F247" s="139"/>
      <c r="G247" s="139"/>
      <c r="H247" s="139"/>
      <c r="I247" s="132"/>
      <c r="J247" s="132"/>
      <c r="K247" s="139"/>
    </row>
    <row r="248" spans="2:11">
      <c r="B248" s="131"/>
      <c r="C248" s="139"/>
      <c r="D248" s="139"/>
      <c r="E248" s="139"/>
      <c r="F248" s="139"/>
      <c r="G248" s="139"/>
      <c r="H248" s="139"/>
      <c r="I248" s="132"/>
      <c r="J248" s="132"/>
      <c r="K248" s="139"/>
    </row>
    <row r="249" spans="2:11">
      <c r="B249" s="131"/>
      <c r="C249" s="139"/>
      <c r="D249" s="139"/>
      <c r="E249" s="139"/>
      <c r="F249" s="139"/>
      <c r="G249" s="139"/>
      <c r="H249" s="139"/>
      <c r="I249" s="132"/>
      <c r="J249" s="132"/>
      <c r="K249" s="139"/>
    </row>
    <row r="250" spans="2:11">
      <c r="B250" s="131"/>
      <c r="C250" s="139"/>
      <c r="D250" s="139"/>
      <c r="E250" s="139"/>
      <c r="F250" s="139"/>
      <c r="G250" s="139"/>
      <c r="H250" s="139"/>
      <c r="I250" s="132"/>
      <c r="J250" s="132"/>
      <c r="K250" s="139"/>
    </row>
    <row r="251" spans="2:11">
      <c r="B251" s="131"/>
      <c r="C251" s="139"/>
      <c r="D251" s="139"/>
      <c r="E251" s="139"/>
      <c r="F251" s="139"/>
      <c r="G251" s="139"/>
      <c r="H251" s="139"/>
      <c r="I251" s="132"/>
      <c r="J251" s="132"/>
      <c r="K251" s="139"/>
    </row>
    <row r="252" spans="2:11">
      <c r="B252" s="131"/>
      <c r="C252" s="139"/>
      <c r="D252" s="139"/>
      <c r="E252" s="139"/>
      <c r="F252" s="139"/>
      <c r="G252" s="139"/>
      <c r="H252" s="139"/>
      <c r="I252" s="132"/>
      <c r="J252" s="132"/>
      <c r="K252" s="139"/>
    </row>
    <row r="253" spans="2:11">
      <c r="B253" s="131"/>
      <c r="C253" s="139"/>
      <c r="D253" s="139"/>
      <c r="E253" s="139"/>
      <c r="F253" s="139"/>
      <c r="G253" s="139"/>
      <c r="H253" s="139"/>
      <c r="I253" s="132"/>
      <c r="J253" s="132"/>
      <c r="K253" s="139"/>
    </row>
    <row r="254" spans="2:11">
      <c r="B254" s="131"/>
      <c r="C254" s="139"/>
      <c r="D254" s="139"/>
      <c r="E254" s="139"/>
      <c r="F254" s="139"/>
      <c r="G254" s="139"/>
      <c r="H254" s="139"/>
      <c r="I254" s="132"/>
      <c r="J254" s="132"/>
      <c r="K254" s="139"/>
    </row>
    <row r="255" spans="2:11">
      <c r="B255" s="131"/>
      <c r="C255" s="139"/>
      <c r="D255" s="139"/>
      <c r="E255" s="139"/>
      <c r="F255" s="139"/>
      <c r="G255" s="139"/>
      <c r="H255" s="139"/>
      <c r="I255" s="132"/>
      <c r="J255" s="132"/>
      <c r="K255" s="139"/>
    </row>
    <row r="256" spans="2:11">
      <c r="B256" s="131"/>
      <c r="C256" s="139"/>
      <c r="D256" s="139"/>
      <c r="E256" s="139"/>
      <c r="F256" s="139"/>
      <c r="G256" s="139"/>
      <c r="H256" s="139"/>
      <c r="I256" s="132"/>
      <c r="J256" s="132"/>
      <c r="K256" s="139"/>
    </row>
    <row r="257" spans="2:11">
      <c r="B257" s="131"/>
      <c r="C257" s="139"/>
      <c r="D257" s="139"/>
      <c r="E257" s="139"/>
      <c r="F257" s="139"/>
      <c r="G257" s="139"/>
      <c r="H257" s="139"/>
      <c r="I257" s="132"/>
      <c r="J257" s="132"/>
      <c r="K257" s="139"/>
    </row>
    <row r="258" spans="2:11">
      <c r="B258" s="131"/>
      <c r="C258" s="139"/>
      <c r="D258" s="139"/>
      <c r="E258" s="139"/>
      <c r="F258" s="139"/>
      <c r="G258" s="139"/>
      <c r="H258" s="139"/>
      <c r="I258" s="132"/>
      <c r="J258" s="132"/>
      <c r="K258" s="139"/>
    </row>
    <row r="259" spans="2:11">
      <c r="B259" s="131"/>
      <c r="C259" s="139"/>
      <c r="D259" s="139"/>
      <c r="E259" s="139"/>
      <c r="F259" s="139"/>
      <c r="G259" s="139"/>
      <c r="H259" s="139"/>
      <c r="I259" s="132"/>
      <c r="J259" s="132"/>
      <c r="K259" s="139"/>
    </row>
    <row r="260" spans="2:11">
      <c r="B260" s="131"/>
      <c r="C260" s="139"/>
      <c r="D260" s="139"/>
      <c r="E260" s="139"/>
      <c r="F260" s="139"/>
      <c r="G260" s="139"/>
      <c r="H260" s="139"/>
      <c r="I260" s="132"/>
      <c r="J260" s="132"/>
      <c r="K260" s="139"/>
    </row>
    <row r="261" spans="2:11">
      <c r="B261" s="131"/>
      <c r="C261" s="139"/>
      <c r="D261" s="139"/>
      <c r="E261" s="139"/>
      <c r="F261" s="139"/>
      <c r="G261" s="139"/>
      <c r="H261" s="139"/>
      <c r="I261" s="132"/>
      <c r="J261" s="132"/>
      <c r="K261" s="139"/>
    </row>
    <row r="262" spans="2:11">
      <c r="B262" s="131"/>
      <c r="C262" s="139"/>
      <c r="D262" s="139"/>
      <c r="E262" s="139"/>
      <c r="F262" s="139"/>
      <c r="G262" s="139"/>
      <c r="H262" s="139"/>
      <c r="I262" s="132"/>
      <c r="J262" s="132"/>
      <c r="K262" s="139"/>
    </row>
    <row r="263" spans="2:11">
      <c r="B263" s="131"/>
      <c r="C263" s="139"/>
      <c r="D263" s="139"/>
      <c r="E263" s="139"/>
      <c r="F263" s="139"/>
      <c r="G263" s="139"/>
      <c r="H263" s="139"/>
      <c r="I263" s="132"/>
      <c r="J263" s="132"/>
      <c r="K263" s="139"/>
    </row>
    <row r="264" spans="2:11">
      <c r="B264" s="131"/>
      <c r="C264" s="139"/>
      <c r="D264" s="139"/>
      <c r="E264" s="139"/>
      <c r="F264" s="139"/>
      <c r="G264" s="139"/>
      <c r="H264" s="139"/>
      <c r="I264" s="132"/>
      <c r="J264" s="132"/>
      <c r="K264" s="139"/>
    </row>
    <row r="265" spans="2:11">
      <c r="B265" s="131"/>
      <c r="C265" s="139"/>
      <c r="D265" s="139"/>
      <c r="E265" s="139"/>
      <c r="F265" s="139"/>
      <c r="G265" s="139"/>
      <c r="H265" s="139"/>
      <c r="I265" s="132"/>
      <c r="J265" s="132"/>
      <c r="K265" s="139"/>
    </row>
    <row r="266" spans="2:11">
      <c r="B266" s="131"/>
      <c r="C266" s="139"/>
      <c r="D266" s="139"/>
      <c r="E266" s="139"/>
      <c r="F266" s="139"/>
      <c r="G266" s="139"/>
      <c r="H266" s="139"/>
      <c r="I266" s="132"/>
      <c r="J266" s="132"/>
      <c r="K266" s="139"/>
    </row>
    <row r="267" spans="2:11">
      <c r="B267" s="131"/>
      <c r="C267" s="139"/>
      <c r="D267" s="139"/>
      <c r="E267" s="139"/>
      <c r="F267" s="139"/>
      <c r="G267" s="139"/>
      <c r="H267" s="139"/>
      <c r="I267" s="132"/>
      <c r="J267" s="132"/>
      <c r="K267" s="139"/>
    </row>
    <row r="268" spans="2:11">
      <c r="B268" s="131"/>
      <c r="C268" s="139"/>
      <c r="D268" s="139"/>
      <c r="E268" s="139"/>
      <c r="F268" s="139"/>
      <c r="G268" s="139"/>
      <c r="H268" s="139"/>
      <c r="I268" s="132"/>
      <c r="J268" s="132"/>
      <c r="K268" s="139"/>
    </row>
    <row r="269" spans="2:11">
      <c r="B269" s="131"/>
      <c r="C269" s="139"/>
      <c r="D269" s="139"/>
      <c r="E269" s="139"/>
      <c r="F269" s="139"/>
      <c r="G269" s="139"/>
      <c r="H269" s="139"/>
      <c r="I269" s="132"/>
      <c r="J269" s="132"/>
      <c r="K269" s="139"/>
    </row>
    <row r="270" spans="2:11">
      <c r="B270" s="131"/>
      <c r="C270" s="139"/>
      <c r="D270" s="139"/>
      <c r="E270" s="139"/>
      <c r="F270" s="139"/>
      <c r="G270" s="139"/>
      <c r="H270" s="139"/>
      <c r="I270" s="132"/>
      <c r="J270" s="132"/>
      <c r="K270" s="139"/>
    </row>
    <row r="271" spans="2:11">
      <c r="B271" s="131"/>
      <c r="C271" s="139"/>
      <c r="D271" s="139"/>
      <c r="E271" s="139"/>
      <c r="F271" s="139"/>
      <c r="G271" s="139"/>
      <c r="H271" s="139"/>
      <c r="I271" s="132"/>
      <c r="J271" s="132"/>
      <c r="K271" s="139"/>
    </row>
    <row r="272" spans="2:11">
      <c r="B272" s="131"/>
      <c r="C272" s="139"/>
      <c r="D272" s="139"/>
      <c r="E272" s="139"/>
      <c r="F272" s="139"/>
      <c r="G272" s="139"/>
      <c r="H272" s="139"/>
      <c r="I272" s="132"/>
      <c r="J272" s="132"/>
      <c r="K272" s="139"/>
    </row>
    <row r="273" spans="2:11">
      <c r="B273" s="131"/>
      <c r="C273" s="139"/>
      <c r="D273" s="139"/>
      <c r="E273" s="139"/>
      <c r="F273" s="139"/>
      <c r="G273" s="139"/>
      <c r="H273" s="139"/>
      <c r="I273" s="132"/>
      <c r="J273" s="132"/>
      <c r="K273" s="139"/>
    </row>
    <row r="274" spans="2:11">
      <c r="B274" s="131"/>
      <c r="C274" s="139"/>
      <c r="D274" s="139"/>
      <c r="E274" s="139"/>
      <c r="F274" s="139"/>
      <c r="G274" s="139"/>
      <c r="H274" s="139"/>
      <c r="I274" s="132"/>
      <c r="J274" s="132"/>
      <c r="K274" s="139"/>
    </row>
    <row r="275" spans="2:11">
      <c r="B275" s="131"/>
      <c r="C275" s="139"/>
      <c r="D275" s="139"/>
      <c r="E275" s="139"/>
      <c r="F275" s="139"/>
      <c r="G275" s="139"/>
      <c r="H275" s="139"/>
      <c r="I275" s="132"/>
      <c r="J275" s="132"/>
      <c r="K275" s="139"/>
    </row>
    <row r="276" spans="2:11">
      <c r="B276" s="131"/>
      <c r="C276" s="139"/>
      <c r="D276" s="139"/>
      <c r="E276" s="139"/>
      <c r="F276" s="139"/>
      <c r="G276" s="139"/>
      <c r="H276" s="139"/>
      <c r="I276" s="132"/>
      <c r="J276" s="132"/>
      <c r="K276" s="139"/>
    </row>
    <row r="277" spans="2:11">
      <c r="B277" s="131"/>
      <c r="C277" s="139"/>
      <c r="D277" s="139"/>
      <c r="E277" s="139"/>
      <c r="F277" s="139"/>
      <c r="G277" s="139"/>
      <c r="H277" s="139"/>
      <c r="I277" s="132"/>
      <c r="J277" s="132"/>
      <c r="K277" s="139"/>
    </row>
    <row r="278" spans="2:11">
      <c r="B278" s="131"/>
      <c r="C278" s="139"/>
      <c r="D278" s="139"/>
      <c r="E278" s="139"/>
      <c r="F278" s="139"/>
      <c r="G278" s="139"/>
      <c r="H278" s="139"/>
      <c r="I278" s="132"/>
      <c r="J278" s="132"/>
      <c r="K278" s="139"/>
    </row>
    <row r="279" spans="2:11">
      <c r="B279" s="131"/>
      <c r="C279" s="139"/>
      <c r="D279" s="139"/>
      <c r="E279" s="139"/>
      <c r="F279" s="139"/>
      <c r="G279" s="139"/>
      <c r="H279" s="139"/>
      <c r="I279" s="132"/>
      <c r="J279" s="132"/>
      <c r="K279" s="139"/>
    </row>
    <row r="280" spans="2:11">
      <c r="B280" s="131"/>
      <c r="C280" s="139"/>
      <c r="D280" s="139"/>
      <c r="E280" s="139"/>
      <c r="F280" s="139"/>
      <c r="G280" s="139"/>
      <c r="H280" s="139"/>
      <c r="I280" s="132"/>
      <c r="J280" s="132"/>
      <c r="K280" s="139"/>
    </row>
    <row r="281" spans="2:11">
      <c r="B281" s="131"/>
      <c r="C281" s="139"/>
      <c r="D281" s="139"/>
      <c r="E281" s="139"/>
      <c r="F281" s="139"/>
      <c r="G281" s="139"/>
      <c r="H281" s="139"/>
      <c r="I281" s="132"/>
      <c r="J281" s="132"/>
      <c r="K281" s="139"/>
    </row>
    <row r="282" spans="2:11">
      <c r="B282" s="131"/>
      <c r="C282" s="139"/>
      <c r="D282" s="139"/>
      <c r="E282" s="139"/>
      <c r="F282" s="139"/>
      <c r="G282" s="139"/>
      <c r="H282" s="139"/>
      <c r="I282" s="132"/>
      <c r="J282" s="132"/>
      <c r="K282" s="139"/>
    </row>
    <row r="283" spans="2:11">
      <c r="B283" s="131"/>
      <c r="C283" s="139"/>
      <c r="D283" s="139"/>
      <c r="E283" s="139"/>
      <c r="F283" s="139"/>
      <c r="G283" s="139"/>
      <c r="H283" s="139"/>
      <c r="I283" s="132"/>
      <c r="J283" s="132"/>
      <c r="K283" s="139"/>
    </row>
    <row r="284" spans="2:11">
      <c r="B284" s="131"/>
      <c r="C284" s="139"/>
      <c r="D284" s="139"/>
      <c r="E284" s="139"/>
      <c r="F284" s="139"/>
      <c r="G284" s="139"/>
      <c r="H284" s="139"/>
      <c r="I284" s="132"/>
      <c r="J284" s="132"/>
      <c r="K284" s="139"/>
    </row>
    <row r="285" spans="2:11">
      <c r="B285" s="131"/>
      <c r="C285" s="139"/>
      <c r="D285" s="139"/>
      <c r="E285" s="139"/>
      <c r="F285" s="139"/>
      <c r="G285" s="139"/>
      <c r="H285" s="139"/>
      <c r="I285" s="132"/>
      <c r="J285" s="132"/>
      <c r="K285" s="139"/>
    </row>
    <row r="286" spans="2:11">
      <c r="B286" s="131"/>
      <c r="C286" s="139"/>
      <c r="D286" s="139"/>
      <c r="E286" s="139"/>
      <c r="F286" s="139"/>
      <c r="G286" s="139"/>
      <c r="H286" s="139"/>
      <c r="I286" s="132"/>
      <c r="J286" s="132"/>
      <c r="K286" s="139"/>
    </row>
    <row r="287" spans="2:11">
      <c r="B287" s="131"/>
      <c r="C287" s="139"/>
      <c r="D287" s="139"/>
      <c r="E287" s="139"/>
      <c r="F287" s="139"/>
      <c r="G287" s="139"/>
      <c r="H287" s="139"/>
      <c r="I287" s="132"/>
      <c r="J287" s="132"/>
      <c r="K287" s="139"/>
    </row>
    <row r="288" spans="2:11">
      <c r="B288" s="131"/>
      <c r="C288" s="139"/>
      <c r="D288" s="139"/>
      <c r="E288" s="139"/>
      <c r="F288" s="139"/>
      <c r="G288" s="139"/>
      <c r="H288" s="139"/>
      <c r="I288" s="132"/>
      <c r="J288" s="132"/>
      <c r="K288" s="139"/>
    </row>
    <row r="289" spans="2:11">
      <c r="B289" s="131"/>
      <c r="C289" s="139"/>
      <c r="D289" s="139"/>
      <c r="E289" s="139"/>
      <c r="F289" s="139"/>
      <c r="G289" s="139"/>
      <c r="H289" s="139"/>
      <c r="I289" s="132"/>
      <c r="J289" s="132"/>
      <c r="K289" s="139"/>
    </row>
    <row r="290" spans="2:11">
      <c r="B290" s="131"/>
      <c r="C290" s="139"/>
      <c r="D290" s="139"/>
      <c r="E290" s="139"/>
      <c r="F290" s="139"/>
      <c r="G290" s="139"/>
      <c r="H290" s="139"/>
      <c r="I290" s="132"/>
      <c r="J290" s="132"/>
      <c r="K290" s="139"/>
    </row>
    <row r="291" spans="2:11">
      <c r="B291" s="131"/>
      <c r="C291" s="139"/>
      <c r="D291" s="139"/>
      <c r="E291" s="139"/>
      <c r="F291" s="139"/>
      <c r="G291" s="139"/>
      <c r="H291" s="139"/>
      <c r="I291" s="132"/>
      <c r="J291" s="132"/>
      <c r="K291" s="139"/>
    </row>
    <row r="292" spans="2:11">
      <c r="B292" s="131"/>
      <c r="C292" s="139"/>
      <c r="D292" s="139"/>
      <c r="E292" s="139"/>
      <c r="F292" s="139"/>
      <c r="G292" s="139"/>
      <c r="H292" s="139"/>
      <c r="I292" s="132"/>
      <c r="J292" s="132"/>
      <c r="K292" s="139"/>
    </row>
    <row r="293" spans="2:11">
      <c r="B293" s="131"/>
      <c r="C293" s="139"/>
      <c r="D293" s="139"/>
      <c r="E293" s="139"/>
      <c r="F293" s="139"/>
      <c r="G293" s="139"/>
      <c r="H293" s="139"/>
      <c r="I293" s="132"/>
      <c r="J293" s="132"/>
      <c r="K293" s="139"/>
    </row>
    <row r="294" spans="2:11">
      <c r="B294" s="131"/>
      <c r="C294" s="139"/>
      <c r="D294" s="139"/>
      <c r="E294" s="139"/>
      <c r="F294" s="139"/>
      <c r="G294" s="139"/>
      <c r="H294" s="139"/>
      <c r="I294" s="132"/>
      <c r="J294" s="132"/>
      <c r="K294" s="139"/>
    </row>
    <row r="295" spans="2:11">
      <c r="B295" s="131"/>
      <c r="C295" s="139"/>
      <c r="D295" s="139"/>
      <c r="E295" s="139"/>
      <c r="F295" s="139"/>
      <c r="G295" s="139"/>
      <c r="H295" s="139"/>
      <c r="I295" s="132"/>
      <c r="J295" s="132"/>
      <c r="K295" s="139"/>
    </row>
    <row r="296" spans="2:11">
      <c r="B296" s="131"/>
      <c r="C296" s="139"/>
      <c r="D296" s="139"/>
      <c r="E296" s="139"/>
      <c r="F296" s="139"/>
      <c r="G296" s="139"/>
      <c r="H296" s="139"/>
      <c r="I296" s="132"/>
      <c r="J296" s="132"/>
      <c r="K296" s="139"/>
    </row>
    <row r="297" spans="2:11">
      <c r="B297" s="131"/>
      <c r="C297" s="139"/>
      <c r="D297" s="139"/>
      <c r="E297" s="139"/>
      <c r="F297" s="139"/>
      <c r="G297" s="139"/>
      <c r="H297" s="139"/>
      <c r="I297" s="132"/>
      <c r="J297" s="132"/>
      <c r="K297" s="139"/>
    </row>
    <row r="298" spans="2:11">
      <c r="B298" s="131"/>
      <c r="C298" s="139"/>
      <c r="D298" s="139"/>
      <c r="E298" s="139"/>
      <c r="F298" s="139"/>
      <c r="G298" s="139"/>
      <c r="H298" s="139"/>
      <c r="I298" s="132"/>
      <c r="J298" s="132"/>
      <c r="K298" s="139"/>
    </row>
    <row r="299" spans="2:11">
      <c r="B299" s="131"/>
      <c r="C299" s="139"/>
      <c r="D299" s="139"/>
      <c r="E299" s="139"/>
      <c r="F299" s="139"/>
      <c r="G299" s="139"/>
      <c r="H299" s="139"/>
      <c r="I299" s="132"/>
      <c r="J299" s="132"/>
      <c r="K299" s="139"/>
    </row>
    <row r="300" spans="2:11">
      <c r="B300" s="131"/>
      <c r="C300" s="139"/>
      <c r="D300" s="139"/>
      <c r="E300" s="139"/>
      <c r="F300" s="139"/>
      <c r="G300" s="139"/>
      <c r="H300" s="139"/>
      <c r="I300" s="132"/>
      <c r="J300" s="132"/>
      <c r="K300" s="139"/>
    </row>
    <row r="301" spans="2:11">
      <c r="B301" s="131"/>
      <c r="C301" s="139"/>
      <c r="D301" s="139"/>
      <c r="E301" s="139"/>
      <c r="F301" s="139"/>
      <c r="G301" s="139"/>
      <c r="H301" s="139"/>
      <c r="I301" s="132"/>
      <c r="J301" s="132"/>
      <c r="K301" s="139"/>
    </row>
    <row r="302" spans="2:11">
      <c r="B302" s="131"/>
      <c r="C302" s="139"/>
      <c r="D302" s="139"/>
      <c r="E302" s="139"/>
      <c r="F302" s="139"/>
      <c r="G302" s="139"/>
      <c r="H302" s="139"/>
      <c r="I302" s="132"/>
      <c r="J302" s="132"/>
      <c r="K302" s="139"/>
    </row>
    <row r="303" spans="2:11">
      <c r="B303" s="131"/>
      <c r="C303" s="139"/>
      <c r="D303" s="139"/>
      <c r="E303" s="139"/>
      <c r="F303" s="139"/>
      <c r="G303" s="139"/>
      <c r="H303" s="139"/>
      <c r="I303" s="132"/>
      <c r="J303" s="132"/>
      <c r="K303" s="139"/>
    </row>
    <row r="304" spans="2:11">
      <c r="B304" s="131"/>
      <c r="C304" s="139"/>
      <c r="D304" s="139"/>
      <c r="E304" s="139"/>
      <c r="F304" s="139"/>
      <c r="G304" s="139"/>
      <c r="H304" s="139"/>
      <c r="I304" s="132"/>
      <c r="J304" s="132"/>
      <c r="K304" s="139"/>
    </row>
    <row r="305" spans="2:11">
      <c r="B305" s="131"/>
      <c r="C305" s="139"/>
      <c r="D305" s="139"/>
      <c r="E305" s="139"/>
      <c r="F305" s="139"/>
      <c r="G305" s="139"/>
      <c r="H305" s="139"/>
      <c r="I305" s="132"/>
      <c r="J305" s="132"/>
      <c r="K305" s="139"/>
    </row>
    <row r="306" spans="2:11">
      <c r="B306" s="131"/>
      <c r="C306" s="139"/>
      <c r="D306" s="139"/>
      <c r="E306" s="139"/>
      <c r="F306" s="139"/>
      <c r="G306" s="139"/>
      <c r="H306" s="139"/>
      <c r="I306" s="132"/>
      <c r="J306" s="132"/>
      <c r="K306" s="139"/>
    </row>
    <row r="307" spans="2:11">
      <c r="B307" s="131"/>
      <c r="C307" s="139"/>
      <c r="D307" s="139"/>
      <c r="E307" s="139"/>
      <c r="F307" s="139"/>
      <c r="G307" s="139"/>
      <c r="H307" s="139"/>
      <c r="I307" s="132"/>
      <c r="J307" s="132"/>
      <c r="K307" s="139"/>
    </row>
    <row r="308" spans="2:11">
      <c r="B308" s="131"/>
      <c r="C308" s="139"/>
      <c r="D308" s="139"/>
      <c r="E308" s="139"/>
      <c r="F308" s="139"/>
      <c r="G308" s="139"/>
      <c r="H308" s="139"/>
      <c r="I308" s="132"/>
      <c r="J308" s="132"/>
      <c r="K308" s="139"/>
    </row>
    <row r="309" spans="2:11">
      <c r="B309" s="131"/>
      <c r="C309" s="139"/>
      <c r="D309" s="139"/>
      <c r="E309" s="139"/>
      <c r="F309" s="139"/>
      <c r="G309" s="139"/>
      <c r="H309" s="139"/>
      <c r="I309" s="132"/>
      <c r="J309" s="132"/>
      <c r="K309" s="139"/>
    </row>
    <row r="310" spans="2:11">
      <c r="B310" s="131"/>
      <c r="C310" s="139"/>
      <c r="D310" s="139"/>
      <c r="E310" s="139"/>
      <c r="F310" s="139"/>
      <c r="G310" s="139"/>
      <c r="H310" s="139"/>
      <c r="I310" s="132"/>
      <c r="J310" s="132"/>
      <c r="K310" s="139"/>
    </row>
    <row r="311" spans="2:11">
      <c r="B311" s="131"/>
      <c r="C311" s="139"/>
      <c r="D311" s="139"/>
      <c r="E311" s="139"/>
      <c r="F311" s="139"/>
      <c r="G311" s="139"/>
      <c r="H311" s="139"/>
      <c r="I311" s="132"/>
      <c r="J311" s="132"/>
      <c r="K311" s="139"/>
    </row>
    <row r="312" spans="2:11">
      <c r="B312" s="131"/>
      <c r="C312" s="139"/>
      <c r="D312" s="139"/>
      <c r="E312" s="139"/>
      <c r="F312" s="139"/>
      <c r="G312" s="139"/>
      <c r="H312" s="139"/>
      <c r="I312" s="132"/>
      <c r="J312" s="132"/>
      <c r="K312" s="139"/>
    </row>
    <row r="313" spans="2:11">
      <c r="B313" s="131"/>
      <c r="C313" s="139"/>
      <c r="D313" s="139"/>
      <c r="E313" s="139"/>
      <c r="F313" s="139"/>
      <c r="G313" s="139"/>
      <c r="H313" s="139"/>
      <c r="I313" s="132"/>
      <c r="J313" s="132"/>
      <c r="K313" s="139"/>
    </row>
    <row r="314" spans="2:11">
      <c r="B314" s="131"/>
      <c r="C314" s="139"/>
      <c r="D314" s="139"/>
      <c r="E314" s="139"/>
      <c r="F314" s="139"/>
      <c r="G314" s="139"/>
      <c r="H314" s="139"/>
      <c r="I314" s="132"/>
      <c r="J314" s="132"/>
      <c r="K314" s="139"/>
    </row>
    <row r="315" spans="2:11">
      <c r="B315" s="131"/>
      <c r="C315" s="139"/>
      <c r="D315" s="139"/>
      <c r="E315" s="139"/>
      <c r="F315" s="139"/>
      <c r="G315" s="139"/>
      <c r="H315" s="139"/>
      <c r="I315" s="132"/>
      <c r="J315" s="132"/>
      <c r="K315" s="139"/>
    </row>
    <row r="316" spans="2:11">
      <c r="B316" s="131"/>
      <c r="C316" s="139"/>
      <c r="D316" s="139"/>
      <c r="E316" s="139"/>
      <c r="F316" s="139"/>
      <c r="G316" s="139"/>
      <c r="H316" s="139"/>
      <c r="I316" s="132"/>
      <c r="J316" s="132"/>
      <c r="K316" s="139"/>
    </row>
    <row r="317" spans="2:11">
      <c r="B317" s="131"/>
      <c r="C317" s="139"/>
      <c r="D317" s="139"/>
      <c r="E317" s="139"/>
      <c r="F317" s="139"/>
      <c r="G317" s="139"/>
      <c r="H317" s="139"/>
      <c r="I317" s="132"/>
      <c r="J317" s="132"/>
      <c r="K317" s="139"/>
    </row>
    <row r="318" spans="2:11">
      <c r="B318" s="131"/>
      <c r="C318" s="139"/>
      <c r="D318" s="139"/>
      <c r="E318" s="139"/>
      <c r="F318" s="139"/>
      <c r="G318" s="139"/>
      <c r="H318" s="139"/>
      <c r="I318" s="132"/>
      <c r="J318" s="132"/>
      <c r="K318" s="139"/>
    </row>
    <row r="319" spans="2:11">
      <c r="B319" s="131"/>
      <c r="C319" s="139"/>
      <c r="D319" s="139"/>
      <c r="E319" s="139"/>
      <c r="F319" s="139"/>
      <c r="G319" s="139"/>
      <c r="H319" s="139"/>
      <c r="I319" s="132"/>
      <c r="J319" s="132"/>
      <c r="K319" s="139"/>
    </row>
    <row r="320" spans="2:11">
      <c r="B320" s="131"/>
      <c r="C320" s="139"/>
      <c r="D320" s="139"/>
      <c r="E320" s="139"/>
      <c r="F320" s="139"/>
      <c r="G320" s="139"/>
      <c r="H320" s="139"/>
      <c r="I320" s="132"/>
      <c r="J320" s="132"/>
      <c r="K320" s="139"/>
    </row>
    <row r="321" spans="2:11">
      <c r="B321" s="131"/>
      <c r="C321" s="139"/>
      <c r="D321" s="139"/>
      <c r="E321" s="139"/>
      <c r="F321" s="139"/>
      <c r="G321" s="139"/>
      <c r="H321" s="139"/>
      <c r="I321" s="132"/>
      <c r="J321" s="132"/>
      <c r="K321" s="139"/>
    </row>
    <row r="322" spans="2:11">
      <c r="B322" s="131"/>
      <c r="C322" s="139"/>
      <c r="D322" s="139"/>
      <c r="E322" s="139"/>
      <c r="F322" s="139"/>
      <c r="G322" s="139"/>
      <c r="H322" s="139"/>
      <c r="I322" s="132"/>
      <c r="J322" s="132"/>
      <c r="K322" s="139"/>
    </row>
    <row r="323" spans="2:11">
      <c r="B323" s="131"/>
      <c r="C323" s="139"/>
      <c r="D323" s="139"/>
      <c r="E323" s="139"/>
      <c r="F323" s="139"/>
      <c r="G323" s="139"/>
      <c r="H323" s="139"/>
      <c r="I323" s="132"/>
      <c r="J323" s="132"/>
      <c r="K323" s="139"/>
    </row>
    <row r="324" spans="2:11">
      <c r="B324" s="131"/>
      <c r="C324" s="139"/>
      <c r="D324" s="139"/>
      <c r="E324" s="139"/>
      <c r="F324" s="139"/>
      <c r="G324" s="139"/>
      <c r="H324" s="139"/>
      <c r="I324" s="132"/>
      <c r="J324" s="132"/>
      <c r="K324" s="139"/>
    </row>
    <row r="325" spans="2:11">
      <c r="B325" s="131"/>
      <c r="C325" s="139"/>
      <c r="D325" s="139"/>
      <c r="E325" s="139"/>
      <c r="F325" s="139"/>
      <c r="G325" s="139"/>
      <c r="H325" s="139"/>
      <c r="I325" s="132"/>
      <c r="J325" s="132"/>
      <c r="K325" s="139"/>
    </row>
    <row r="326" spans="2:11">
      <c r="B326" s="131"/>
      <c r="C326" s="139"/>
      <c r="D326" s="139"/>
      <c r="E326" s="139"/>
      <c r="F326" s="139"/>
      <c r="G326" s="139"/>
      <c r="H326" s="139"/>
      <c r="I326" s="132"/>
      <c r="J326" s="132"/>
      <c r="K326" s="139"/>
    </row>
    <row r="327" spans="2:11">
      <c r="B327" s="131"/>
      <c r="C327" s="139"/>
      <c r="D327" s="139"/>
      <c r="E327" s="139"/>
      <c r="F327" s="139"/>
      <c r="G327" s="139"/>
      <c r="H327" s="139"/>
      <c r="I327" s="132"/>
      <c r="J327" s="132"/>
      <c r="K327" s="139"/>
    </row>
    <row r="328" spans="2:11">
      <c r="B328" s="131"/>
      <c r="C328" s="139"/>
      <c r="D328" s="139"/>
      <c r="E328" s="139"/>
      <c r="F328" s="139"/>
      <c r="G328" s="139"/>
      <c r="H328" s="139"/>
      <c r="I328" s="132"/>
      <c r="J328" s="132"/>
      <c r="K328" s="139"/>
    </row>
    <row r="329" spans="2:11">
      <c r="B329" s="131"/>
      <c r="C329" s="139"/>
      <c r="D329" s="139"/>
      <c r="E329" s="139"/>
      <c r="F329" s="139"/>
      <c r="G329" s="139"/>
      <c r="H329" s="139"/>
      <c r="I329" s="132"/>
      <c r="J329" s="132"/>
      <c r="K329" s="139"/>
    </row>
    <row r="330" spans="2:11">
      <c r="B330" s="131"/>
      <c r="C330" s="139"/>
      <c r="D330" s="139"/>
      <c r="E330" s="139"/>
      <c r="F330" s="139"/>
      <c r="G330" s="139"/>
      <c r="H330" s="139"/>
      <c r="I330" s="132"/>
      <c r="J330" s="132"/>
      <c r="K330" s="139"/>
    </row>
    <row r="331" spans="2:11">
      <c r="B331" s="131"/>
      <c r="C331" s="139"/>
      <c r="D331" s="139"/>
      <c r="E331" s="139"/>
      <c r="F331" s="139"/>
      <c r="G331" s="139"/>
      <c r="H331" s="139"/>
      <c r="I331" s="132"/>
      <c r="J331" s="132"/>
      <c r="K331" s="139"/>
    </row>
    <row r="332" spans="2:11">
      <c r="B332" s="131"/>
      <c r="C332" s="139"/>
      <c r="D332" s="139"/>
      <c r="E332" s="139"/>
      <c r="F332" s="139"/>
      <c r="G332" s="139"/>
      <c r="H332" s="139"/>
      <c r="I332" s="132"/>
      <c r="J332" s="132"/>
      <c r="K332" s="139"/>
    </row>
    <row r="333" spans="2:11">
      <c r="B333" s="131"/>
      <c r="C333" s="139"/>
      <c r="D333" s="139"/>
      <c r="E333" s="139"/>
      <c r="F333" s="139"/>
      <c r="G333" s="139"/>
      <c r="H333" s="139"/>
      <c r="I333" s="132"/>
      <c r="J333" s="132"/>
      <c r="K333" s="139"/>
    </row>
    <row r="334" spans="2:11">
      <c r="B334" s="131"/>
      <c r="C334" s="139"/>
      <c r="D334" s="139"/>
      <c r="E334" s="139"/>
      <c r="F334" s="139"/>
      <c r="G334" s="139"/>
      <c r="H334" s="139"/>
      <c r="I334" s="132"/>
      <c r="J334" s="132"/>
      <c r="K334" s="139"/>
    </row>
    <row r="335" spans="2:11">
      <c r="B335" s="131"/>
      <c r="C335" s="139"/>
      <c r="D335" s="139"/>
      <c r="E335" s="139"/>
      <c r="F335" s="139"/>
      <c r="G335" s="139"/>
      <c r="H335" s="139"/>
      <c r="I335" s="132"/>
      <c r="J335" s="132"/>
      <c r="K335" s="139"/>
    </row>
    <row r="336" spans="2:11">
      <c r="B336" s="131"/>
      <c r="C336" s="139"/>
      <c r="D336" s="139"/>
      <c r="E336" s="139"/>
      <c r="F336" s="139"/>
      <c r="G336" s="139"/>
      <c r="H336" s="139"/>
      <c r="I336" s="132"/>
      <c r="J336" s="132"/>
      <c r="K336" s="139"/>
    </row>
    <row r="337" spans="2:11">
      <c r="B337" s="131"/>
      <c r="C337" s="139"/>
      <c r="D337" s="139"/>
      <c r="E337" s="139"/>
      <c r="F337" s="139"/>
      <c r="G337" s="139"/>
      <c r="H337" s="139"/>
      <c r="I337" s="132"/>
      <c r="J337" s="132"/>
      <c r="K337" s="139"/>
    </row>
    <row r="338" spans="2:11">
      <c r="B338" s="131"/>
      <c r="C338" s="139"/>
      <c r="D338" s="139"/>
      <c r="E338" s="139"/>
      <c r="F338" s="139"/>
      <c r="G338" s="139"/>
      <c r="H338" s="139"/>
      <c r="I338" s="132"/>
      <c r="J338" s="132"/>
      <c r="K338" s="139"/>
    </row>
    <row r="339" spans="2:11">
      <c r="B339" s="131"/>
      <c r="C339" s="139"/>
      <c r="D339" s="139"/>
      <c r="E339" s="139"/>
      <c r="F339" s="139"/>
      <c r="G339" s="139"/>
      <c r="H339" s="139"/>
      <c r="I339" s="132"/>
      <c r="J339" s="132"/>
      <c r="K339" s="139"/>
    </row>
    <row r="340" spans="2:11">
      <c r="B340" s="131"/>
      <c r="C340" s="139"/>
      <c r="D340" s="139"/>
      <c r="E340" s="139"/>
      <c r="F340" s="139"/>
      <c r="G340" s="139"/>
      <c r="H340" s="139"/>
      <c r="I340" s="132"/>
      <c r="J340" s="132"/>
      <c r="K340" s="139"/>
    </row>
    <row r="341" spans="2:11">
      <c r="B341" s="131"/>
      <c r="C341" s="139"/>
      <c r="D341" s="139"/>
      <c r="E341" s="139"/>
      <c r="F341" s="139"/>
      <c r="G341" s="139"/>
      <c r="H341" s="139"/>
      <c r="I341" s="132"/>
      <c r="J341" s="132"/>
      <c r="K341" s="139"/>
    </row>
    <row r="342" spans="2:11">
      <c r="B342" s="131"/>
      <c r="C342" s="139"/>
      <c r="D342" s="139"/>
      <c r="E342" s="139"/>
      <c r="F342" s="139"/>
      <c r="G342" s="139"/>
      <c r="H342" s="139"/>
      <c r="I342" s="132"/>
      <c r="J342" s="132"/>
      <c r="K342" s="139"/>
    </row>
    <row r="343" spans="2:11">
      <c r="B343" s="131"/>
      <c r="C343" s="139"/>
      <c r="D343" s="139"/>
      <c r="E343" s="139"/>
      <c r="F343" s="139"/>
      <c r="G343" s="139"/>
      <c r="H343" s="139"/>
      <c r="I343" s="132"/>
      <c r="J343" s="132"/>
      <c r="K343" s="139"/>
    </row>
    <row r="344" spans="2:11">
      <c r="B344" s="131"/>
      <c r="C344" s="139"/>
      <c r="D344" s="139"/>
      <c r="E344" s="139"/>
      <c r="F344" s="139"/>
      <c r="G344" s="139"/>
      <c r="H344" s="139"/>
      <c r="I344" s="132"/>
      <c r="J344" s="132"/>
      <c r="K344" s="139"/>
    </row>
    <row r="345" spans="2:11">
      <c r="B345" s="131"/>
      <c r="C345" s="139"/>
      <c r="D345" s="139"/>
      <c r="E345" s="139"/>
      <c r="F345" s="139"/>
      <c r="G345" s="139"/>
      <c r="H345" s="139"/>
      <c r="I345" s="132"/>
      <c r="J345" s="132"/>
      <c r="K345" s="139"/>
    </row>
    <row r="346" spans="2:11">
      <c r="B346" s="131"/>
      <c r="C346" s="139"/>
      <c r="D346" s="139"/>
      <c r="E346" s="139"/>
      <c r="F346" s="139"/>
      <c r="G346" s="139"/>
      <c r="H346" s="139"/>
      <c r="I346" s="132"/>
      <c r="J346" s="132"/>
      <c r="K346" s="139"/>
    </row>
    <row r="347" spans="2:11">
      <c r="B347" s="131"/>
      <c r="C347" s="139"/>
      <c r="D347" s="139"/>
      <c r="E347" s="139"/>
      <c r="F347" s="139"/>
      <c r="G347" s="139"/>
      <c r="H347" s="139"/>
      <c r="I347" s="132"/>
      <c r="J347" s="132"/>
      <c r="K347" s="139"/>
    </row>
    <row r="348" spans="2:11">
      <c r="B348" s="131"/>
      <c r="C348" s="139"/>
      <c r="D348" s="139"/>
      <c r="E348" s="139"/>
      <c r="F348" s="139"/>
      <c r="G348" s="139"/>
      <c r="H348" s="139"/>
      <c r="I348" s="132"/>
      <c r="J348" s="132"/>
      <c r="K348" s="139"/>
    </row>
    <row r="349" spans="2:11">
      <c r="B349" s="131"/>
      <c r="C349" s="139"/>
      <c r="D349" s="139"/>
      <c r="E349" s="139"/>
      <c r="F349" s="139"/>
      <c r="G349" s="139"/>
      <c r="H349" s="139"/>
      <c r="I349" s="132"/>
      <c r="J349" s="132"/>
      <c r="K349" s="139"/>
    </row>
    <row r="350" spans="2:11">
      <c r="B350" s="131"/>
      <c r="C350" s="139"/>
      <c r="D350" s="139"/>
      <c r="E350" s="139"/>
      <c r="F350" s="139"/>
      <c r="G350" s="139"/>
      <c r="H350" s="139"/>
      <c r="I350" s="132"/>
      <c r="J350" s="132"/>
      <c r="K350" s="139"/>
    </row>
    <row r="351" spans="2:11">
      <c r="B351" s="131"/>
      <c r="C351" s="139"/>
      <c r="D351" s="139"/>
      <c r="E351" s="139"/>
      <c r="F351" s="139"/>
      <c r="G351" s="139"/>
      <c r="H351" s="139"/>
      <c r="I351" s="132"/>
      <c r="J351" s="132"/>
      <c r="K351" s="139"/>
    </row>
    <row r="352" spans="2:11">
      <c r="B352" s="131"/>
      <c r="C352" s="139"/>
      <c r="D352" s="139"/>
      <c r="E352" s="139"/>
      <c r="F352" s="139"/>
      <c r="G352" s="139"/>
      <c r="H352" s="139"/>
      <c r="I352" s="132"/>
      <c r="J352" s="132"/>
      <c r="K352" s="139"/>
    </row>
    <row r="353" spans="2:11">
      <c r="B353" s="131"/>
      <c r="C353" s="139"/>
      <c r="D353" s="139"/>
      <c r="E353" s="139"/>
      <c r="F353" s="139"/>
      <c r="G353" s="139"/>
      <c r="H353" s="139"/>
      <c r="I353" s="132"/>
      <c r="J353" s="132"/>
      <c r="K353" s="139"/>
    </row>
    <row r="354" spans="2:11">
      <c r="B354" s="131"/>
      <c r="C354" s="139"/>
      <c r="D354" s="139"/>
      <c r="E354" s="139"/>
      <c r="F354" s="139"/>
      <c r="G354" s="139"/>
      <c r="H354" s="139"/>
      <c r="I354" s="132"/>
      <c r="J354" s="132"/>
      <c r="K354" s="139"/>
    </row>
    <row r="355" spans="2:11">
      <c r="B355" s="131"/>
      <c r="C355" s="139"/>
      <c r="D355" s="139"/>
      <c r="E355" s="139"/>
      <c r="F355" s="139"/>
      <c r="G355" s="139"/>
      <c r="H355" s="139"/>
      <c r="I355" s="132"/>
      <c r="J355" s="132"/>
      <c r="K355" s="139"/>
    </row>
    <row r="356" spans="2:11">
      <c r="B356" s="131"/>
      <c r="C356" s="139"/>
      <c r="D356" s="139"/>
      <c r="E356" s="139"/>
      <c r="F356" s="139"/>
      <c r="G356" s="139"/>
      <c r="H356" s="139"/>
      <c r="I356" s="132"/>
      <c r="J356" s="132"/>
      <c r="K356" s="139"/>
    </row>
    <row r="357" spans="2:11">
      <c r="B357" s="131"/>
      <c r="C357" s="139"/>
      <c r="D357" s="139"/>
      <c r="E357" s="139"/>
      <c r="F357" s="139"/>
      <c r="G357" s="139"/>
      <c r="H357" s="139"/>
      <c r="I357" s="132"/>
      <c r="J357" s="132"/>
      <c r="K357" s="139"/>
    </row>
    <row r="358" spans="2:11">
      <c r="B358" s="131"/>
      <c r="C358" s="139"/>
      <c r="D358" s="139"/>
      <c r="E358" s="139"/>
      <c r="F358" s="139"/>
      <c r="G358" s="139"/>
      <c r="H358" s="139"/>
      <c r="I358" s="132"/>
      <c r="J358" s="132"/>
      <c r="K358" s="139"/>
    </row>
    <row r="359" spans="2:11">
      <c r="B359" s="131"/>
      <c r="C359" s="139"/>
      <c r="D359" s="139"/>
      <c r="E359" s="139"/>
      <c r="F359" s="139"/>
      <c r="G359" s="139"/>
      <c r="H359" s="139"/>
      <c r="I359" s="132"/>
      <c r="J359" s="132"/>
      <c r="K359" s="139"/>
    </row>
    <row r="360" spans="2:11">
      <c r="B360" s="131"/>
      <c r="C360" s="139"/>
      <c r="D360" s="139"/>
      <c r="E360" s="139"/>
      <c r="F360" s="139"/>
      <c r="G360" s="139"/>
      <c r="H360" s="139"/>
      <c r="I360" s="132"/>
      <c r="J360" s="132"/>
      <c r="K360" s="139"/>
    </row>
    <row r="361" spans="2:11">
      <c r="B361" s="131"/>
      <c r="C361" s="139"/>
      <c r="D361" s="139"/>
      <c r="E361" s="139"/>
      <c r="F361" s="139"/>
      <c r="G361" s="139"/>
      <c r="H361" s="139"/>
      <c r="I361" s="132"/>
      <c r="J361" s="132"/>
      <c r="K361" s="139"/>
    </row>
    <row r="362" spans="2:11">
      <c r="B362" s="131"/>
      <c r="C362" s="139"/>
      <c r="D362" s="139"/>
      <c r="E362" s="139"/>
      <c r="F362" s="139"/>
      <c r="G362" s="139"/>
      <c r="H362" s="139"/>
      <c r="I362" s="132"/>
      <c r="J362" s="132"/>
      <c r="K362" s="139"/>
    </row>
    <row r="363" spans="2:11">
      <c r="B363" s="131"/>
      <c r="C363" s="139"/>
      <c r="D363" s="139"/>
      <c r="E363" s="139"/>
      <c r="F363" s="139"/>
      <c r="G363" s="139"/>
      <c r="H363" s="139"/>
      <c r="I363" s="132"/>
      <c r="J363" s="132"/>
      <c r="K363" s="139"/>
    </row>
    <row r="364" spans="2:11">
      <c r="B364" s="131"/>
      <c r="C364" s="139"/>
      <c r="D364" s="139"/>
      <c r="E364" s="139"/>
      <c r="F364" s="139"/>
      <c r="G364" s="139"/>
      <c r="H364" s="139"/>
      <c r="I364" s="132"/>
      <c r="J364" s="132"/>
      <c r="K364" s="139"/>
    </row>
    <row r="365" spans="2:11">
      <c r="B365" s="131"/>
      <c r="C365" s="139"/>
      <c r="D365" s="139"/>
      <c r="E365" s="139"/>
      <c r="F365" s="139"/>
      <c r="G365" s="139"/>
      <c r="H365" s="139"/>
      <c r="I365" s="132"/>
      <c r="J365" s="132"/>
      <c r="K365" s="139"/>
    </row>
    <row r="366" spans="2:11">
      <c r="B366" s="131"/>
      <c r="C366" s="139"/>
      <c r="D366" s="139"/>
      <c r="E366" s="139"/>
      <c r="F366" s="139"/>
      <c r="G366" s="139"/>
      <c r="H366" s="139"/>
      <c r="I366" s="132"/>
      <c r="J366" s="132"/>
      <c r="K366" s="139"/>
    </row>
    <row r="367" spans="2:11">
      <c r="B367" s="131"/>
      <c r="C367" s="139"/>
      <c r="D367" s="139"/>
      <c r="E367" s="139"/>
      <c r="F367" s="139"/>
      <c r="G367" s="139"/>
      <c r="H367" s="139"/>
      <c r="I367" s="132"/>
      <c r="J367" s="132"/>
      <c r="K367" s="139"/>
    </row>
    <row r="368" spans="2:11">
      <c r="B368" s="131"/>
      <c r="C368" s="139"/>
      <c r="D368" s="139"/>
      <c r="E368" s="139"/>
      <c r="F368" s="139"/>
      <c r="G368" s="139"/>
      <c r="H368" s="139"/>
      <c r="I368" s="132"/>
      <c r="J368" s="132"/>
      <c r="K368" s="139"/>
    </row>
    <row r="369" spans="2:11">
      <c r="B369" s="131"/>
      <c r="C369" s="139"/>
      <c r="D369" s="139"/>
      <c r="E369" s="139"/>
      <c r="F369" s="139"/>
      <c r="G369" s="139"/>
      <c r="H369" s="139"/>
      <c r="I369" s="132"/>
      <c r="J369" s="132"/>
      <c r="K369" s="139"/>
    </row>
    <row r="370" spans="2:11">
      <c r="B370" s="131"/>
      <c r="C370" s="139"/>
      <c r="D370" s="139"/>
      <c r="E370" s="139"/>
      <c r="F370" s="139"/>
      <c r="G370" s="139"/>
      <c r="H370" s="139"/>
      <c r="I370" s="132"/>
      <c r="J370" s="132"/>
      <c r="K370" s="139"/>
    </row>
    <row r="371" spans="2:11">
      <c r="B371" s="131"/>
      <c r="C371" s="139"/>
      <c r="D371" s="139"/>
      <c r="E371" s="139"/>
      <c r="F371" s="139"/>
      <c r="G371" s="139"/>
      <c r="H371" s="139"/>
      <c r="I371" s="132"/>
      <c r="J371" s="132"/>
      <c r="K371" s="139"/>
    </row>
    <row r="372" spans="2:11">
      <c r="B372" s="131"/>
      <c r="C372" s="139"/>
      <c r="D372" s="139"/>
      <c r="E372" s="139"/>
      <c r="F372" s="139"/>
      <c r="G372" s="139"/>
      <c r="H372" s="139"/>
      <c r="I372" s="132"/>
      <c r="J372" s="132"/>
      <c r="K372" s="139"/>
    </row>
    <row r="373" spans="2:11">
      <c r="B373" s="131"/>
      <c r="C373" s="139"/>
      <c r="D373" s="139"/>
      <c r="E373" s="139"/>
      <c r="F373" s="139"/>
      <c r="G373" s="139"/>
      <c r="H373" s="139"/>
      <c r="I373" s="132"/>
      <c r="J373" s="132"/>
      <c r="K373" s="139"/>
    </row>
    <row r="374" spans="2:11">
      <c r="B374" s="131"/>
      <c r="C374" s="139"/>
      <c r="D374" s="139"/>
      <c r="E374" s="139"/>
      <c r="F374" s="139"/>
      <c r="G374" s="139"/>
      <c r="H374" s="139"/>
      <c r="I374" s="132"/>
      <c r="J374" s="132"/>
      <c r="K374" s="139"/>
    </row>
    <row r="375" spans="2:11">
      <c r="B375" s="131"/>
      <c r="C375" s="139"/>
      <c r="D375" s="139"/>
      <c r="E375" s="139"/>
      <c r="F375" s="139"/>
      <c r="G375" s="139"/>
      <c r="H375" s="139"/>
      <c r="I375" s="132"/>
      <c r="J375" s="132"/>
      <c r="K375" s="139"/>
    </row>
    <row r="376" spans="2:11">
      <c r="B376" s="131"/>
      <c r="C376" s="139"/>
      <c r="D376" s="139"/>
      <c r="E376" s="139"/>
      <c r="F376" s="139"/>
      <c r="G376" s="139"/>
      <c r="H376" s="139"/>
      <c r="I376" s="132"/>
      <c r="J376" s="132"/>
      <c r="K376" s="139"/>
    </row>
    <row r="377" spans="2:11">
      <c r="B377" s="131"/>
      <c r="C377" s="139"/>
      <c r="D377" s="139"/>
      <c r="E377" s="139"/>
      <c r="F377" s="139"/>
      <c r="G377" s="139"/>
      <c r="H377" s="139"/>
      <c r="I377" s="132"/>
      <c r="J377" s="132"/>
      <c r="K377" s="139"/>
    </row>
    <row r="378" spans="2:11">
      <c r="B378" s="131"/>
      <c r="C378" s="139"/>
      <c r="D378" s="139"/>
      <c r="E378" s="139"/>
      <c r="F378" s="139"/>
      <c r="G378" s="139"/>
      <c r="H378" s="139"/>
      <c r="I378" s="132"/>
      <c r="J378" s="132"/>
      <c r="K378" s="139"/>
    </row>
    <row r="379" spans="2:11">
      <c r="B379" s="131"/>
      <c r="C379" s="139"/>
      <c r="D379" s="139"/>
      <c r="E379" s="139"/>
      <c r="F379" s="139"/>
      <c r="G379" s="139"/>
      <c r="H379" s="139"/>
      <c r="I379" s="132"/>
      <c r="J379" s="132"/>
      <c r="K379" s="139"/>
    </row>
    <row r="380" spans="2:11">
      <c r="B380" s="131"/>
      <c r="C380" s="139"/>
      <c r="D380" s="139"/>
      <c r="E380" s="139"/>
      <c r="F380" s="139"/>
      <c r="G380" s="139"/>
      <c r="H380" s="139"/>
      <c r="I380" s="132"/>
      <c r="J380" s="132"/>
      <c r="K380" s="139"/>
    </row>
    <row r="381" spans="2:11">
      <c r="B381" s="131"/>
      <c r="C381" s="139"/>
      <c r="D381" s="139"/>
      <c r="E381" s="139"/>
      <c r="F381" s="139"/>
      <c r="G381" s="139"/>
      <c r="H381" s="139"/>
      <c r="I381" s="132"/>
      <c r="J381" s="132"/>
      <c r="K381" s="139"/>
    </row>
    <row r="382" spans="2:11">
      <c r="B382" s="131"/>
      <c r="C382" s="139"/>
      <c r="D382" s="139"/>
      <c r="E382" s="139"/>
      <c r="F382" s="139"/>
      <c r="G382" s="139"/>
      <c r="H382" s="139"/>
      <c r="I382" s="132"/>
      <c r="J382" s="132"/>
      <c r="K382" s="139"/>
    </row>
    <row r="383" spans="2:11">
      <c r="B383" s="131"/>
      <c r="C383" s="139"/>
      <c r="D383" s="139"/>
      <c r="E383" s="139"/>
      <c r="F383" s="139"/>
      <c r="G383" s="139"/>
      <c r="H383" s="139"/>
      <c r="I383" s="132"/>
      <c r="J383" s="132"/>
      <c r="K383" s="139"/>
    </row>
    <row r="384" spans="2:11">
      <c r="B384" s="131"/>
      <c r="C384" s="139"/>
      <c r="D384" s="139"/>
      <c r="E384" s="139"/>
      <c r="F384" s="139"/>
      <c r="G384" s="139"/>
      <c r="H384" s="139"/>
      <c r="I384" s="132"/>
      <c r="J384" s="132"/>
      <c r="K384" s="139"/>
    </row>
    <row r="385" spans="2:11">
      <c r="B385" s="131"/>
      <c r="C385" s="139"/>
      <c r="D385" s="139"/>
      <c r="E385" s="139"/>
      <c r="F385" s="139"/>
      <c r="G385" s="139"/>
      <c r="H385" s="139"/>
      <c r="I385" s="132"/>
      <c r="J385" s="132"/>
      <c r="K385" s="139"/>
    </row>
    <row r="386" spans="2:11">
      <c r="B386" s="131"/>
      <c r="C386" s="139"/>
      <c r="D386" s="139"/>
      <c r="E386" s="139"/>
      <c r="F386" s="139"/>
      <c r="G386" s="139"/>
      <c r="H386" s="139"/>
      <c r="I386" s="132"/>
      <c r="J386" s="132"/>
      <c r="K386" s="139"/>
    </row>
    <row r="387" spans="2:11">
      <c r="B387" s="131"/>
      <c r="C387" s="139"/>
      <c r="D387" s="139"/>
      <c r="E387" s="139"/>
      <c r="F387" s="139"/>
      <c r="G387" s="139"/>
      <c r="H387" s="139"/>
      <c r="I387" s="132"/>
      <c r="J387" s="132"/>
      <c r="K387" s="139"/>
    </row>
    <row r="388" spans="2:11">
      <c r="B388" s="131"/>
      <c r="C388" s="139"/>
      <c r="D388" s="139"/>
      <c r="E388" s="139"/>
      <c r="F388" s="139"/>
      <c r="G388" s="139"/>
      <c r="H388" s="139"/>
      <c r="I388" s="132"/>
      <c r="J388" s="132"/>
      <c r="K388" s="139"/>
    </row>
    <row r="389" spans="2:11">
      <c r="B389" s="131"/>
      <c r="C389" s="139"/>
      <c r="D389" s="139"/>
      <c r="E389" s="139"/>
      <c r="F389" s="139"/>
      <c r="G389" s="139"/>
      <c r="H389" s="139"/>
      <c r="I389" s="132"/>
      <c r="J389" s="132"/>
      <c r="K389" s="139"/>
    </row>
    <row r="390" spans="2:11">
      <c r="B390" s="131"/>
      <c r="C390" s="139"/>
      <c r="D390" s="139"/>
      <c r="E390" s="139"/>
      <c r="F390" s="139"/>
      <c r="G390" s="139"/>
      <c r="H390" s="139"/>
      <c r="I390" s="132"/>
      <c r="J390" s="132"/>
      <c r="K390" s="139"/>
    </row>
    <row r="391" spans="2:11">
      <c r="B391" s="131"/>
      <c r="C391" s="139"/>
      <c r="D391" s="139"/>
      <c r="E391" s="139"/>
      <c r="F391" s="139"/>
      <c r="G391" s="139"/>
      <c r="H391" s="139"/>
      <c r="I391" s="132"/>
      <c r="J391" s="132"/>
      <c r="K391" s="139"/>
    </row>
    <row r="392" spans="2:11">
      <c r="B392" s="131"/>
      <c r="C392" s="139"/>
      <c r="D392" s="139"/>
      <c r="E392" s="139"/>
      <c r="F392" s="139"/>
      <c r="G392" s="139"/>
      <c r="H392" s="139"/>
      <c r="I392" s="132"/>
      <c r="J392" s="132"/>
      <c r="K392" s="139"/>
    </row>
    <row r="393" spans="2:11">
      <c r="B393" s="131"/>
      <c r="C393" s="139"/>
      <c r="D393" s="139"/>
      <c r="E393" s="139"/>
      <c r="F393" s="139"/>
      <c r="G393" s="139"/>
      <c r="H393" s="139"/>
      <c r="I393" s="132"/>
      <c r="J393" s="132"/>
      <c r="K393" s="139"/>
    </row>
    <row r="394" spans="2:11">
      <c r="B394" s="131"/>
      <c r="C394" s="139"/>
      <c r="D394" s="139"/>
      <c r="E394" s="139"/>
      <c r="F394" s="139"/>
      <c r="G394" s="139"/>
      <c r="H394" s="139"/>
      <c r="I394" s="132"/>
      <c r="J394" s="132"/>
      <c r="K394" s="139"/>
    </row>
    <row r="395" spans="2:11">
      <c r="B395" s="131"/>
      <c r="C395" s="139"/>
      <c r="D395" s="139"/>
      <c r="E395" s="139"/>
      <c r="F395" s="139"/>
      <c r="G395" s="139"/>
      <c r="H395" s="139"/>
      <c r="I395" s="132"/>
      <c r="J395" s="132"/>
      <c r="K395" s="139"/>
    </row>
    <row r="396" spans="2:11">
      <c r="B396" s="131"/>
      <c r="C396" s="139"/>
      <c r="D396" s="139"/>
      <c r="E396" s="139"/>
      <c r="F396" s="139"/>
      <c r="G396" s="139"/>
      <c r="H396" s="139"/>
      <c r="I396" s="132"/>
      <c r="J396" s="132"/>
      <c r="K396" s="139"/>
    </row>
    <row r="397" spans="2:11">
      <c r="B397" s="131"/>
      <c r="C397" s="139"/>
      <c r="D397" s="139"/>
      <c r="E397" s="139"/>
      <c r="F397" s="139"/>
      <c r="G397" s="139"/>
      <c r="H397" s="139"/>
      <c r="I397" s="132"/>
      <c r="J397" s="132"/>
      <c r="K397" s="139"/>
    </row>
    <row r="398" spans="2:11">
      <c r="B398" s="131"/>
      <c r="C398" s="139"/>
      <c r="D398" s="139"/>
      <c r="E398" s="139"/>
      <c r="F398" s="139"/>
      <c r="G398" s="139"/>
      <c r="H398" s="139"/>
      <c r="I398" s="132"/>
      <c r="J398" s="132"/>
      <c r="K398" s="139"/>
    </row>
    <row r="399" spans="2:11">
      <c r="B399" s="131"/>
      <c r="C399" s="139"/>
      <c r="D399" s="139"/>
      <c r="E399" s="139"/>
      <c r="F399" s="139"/>
      <c r="G399" s="139"/>
      <c r="H399" s="139"/>
      <c r="I399" s="132"/>
      <c r="J399" s="132"/>
      <c r="K399" s="139"/>
    </row>
    <row r="400" spans="2:11">
      <c r="B400" s="131"/>
      <c r="C400" s="139"/>
      <c r="D400" s="139"/>
      <c r="E400" s="139"/>
      <c r="F400" s="139"/>
      <c r="G400" s="139"/>
      <c r="H400" s="139"/>
      <c r="I400" s="132"/>
      <c r="J400" s="132"/>
      <c r="K400" s="139"/>
    </row>
    <row r="401" spans="2:11">
      <c r="B401" s="131"/>
      <c r="C401" s="139"/>
      <c r="D401" s="139"/>
      <c r="E401" s="139"/>
      <c r="F401" s="139"/>
      <c r="G401" s="139"/>
      <c r="H401" s="139"/>
      <c r="I401" s="132"/>
      <c r="J401" s="132"/>
      <c r="K401" s="139"/>
    </row>
    <row r="402" spans="2:11">
      <c r="B402" s="131"/>
      <c r="C402" s="139"/>
      <c r="D402" s="139"/>
      <c r="E402" s="139"/>
      <c r="F402" s="139"/>
      <c r="G402" s="139"/>
      <c r="H402" s="139"/>
      <c r="I402" s="132"/>
      <c r="J402" s="132"/>
      <c r="K402" s="139"/>
    </row>
    <row r="403" spans="2:11">
      <c r="B403" s="131"/>
      <c r="C403" s="139"/>
      <c r="D403" s="139"/>
      <c r="E403" s="139"/>
      <c r="F403" s="139"/>
      <c r="G403" s="139"/>
      <c r="H403" s="139"/>
      <c r="I403" s="132"/>
      <c r="J403" s="132"/>
      <c r="K403" s="139"/>
    </row>
    <row r="404" spans="2:11">
      <c r="B404" s="131"/>
      <c r="C404" s="139"/>
      <c r="D404" s="139"/>
      <c r="E404" s="139"/>
      <c r="F404" s="139"/>
      <c r="G404" s="139"/>
      <c r="H404" s="139"/>
      <c r="I404" s="132"/>
      <c r="J404" s="132"/>
      <c r="K404" s="139"/>
    </row>
    <row r="405" spans="2:11">
      <c r="B405" s="131"/>
      <c r="C405" s="139"/>
      <c r="D405" s="139"/>
      <c r="E405" s="139"/>
      <c r="F405" s="139"/>
      <c r="G405" s="139"/>
      <c r="H405" s="139"/>
      <c r="I405" s="132"/>
      <c r="J405" s="132"/>
      <c r="K405" s="139"/>
    </row>
    <row r="406" spans="2:11">
      <c r="B406" s="131"/>
      <c r="C406" s="139"/>
      <c r="D406" s="139"/>
      <c r="E406" s="139"/>
      <c r="F406" s="139"/>
      <c r="G406" s="139"/>
      <c r="H406" s="139"/>
      <c r="I406" s="132"/>
      <c r="J406" s="132"/>
      <c r="K406" s="139"/>
    </row>
    <row r="407" spans="2:11">
      <c r="B407" s="131"/>
      <c r="C407" s="139"/>
      <c r="D407" s="139"/>
      <c r="E407" s="139"/>
      <c r="F407" s="139"/>
      <c r="G407" s="139"/>
      <c r="H407" s="139"/>
      <c r="I407" s="132"/>
      <c r="J407" s="132"/>
      <c r="K407" s="139"/>
    </row>
    <row r="408" spans="2:11">
      <c r="B408" s="131"/>
      <c r="C408" s="139"/>
      <c r="D408" s="139"/>
      <c r="E408" s="139"/>
      <c r="F408" s="139"/>
      <c r="G408" s="139"/>
      <c r="H408" s="139"/>
      <c r="I408" s="132"/>
      <c r="J408" s="132"/>
      <c r="K408" s="139"/>
    </row>
    <row r="409" spans="2:11">
      <c r="B409" s="131"/>
      <c r="C409" s="139"/>
      <c r="D409" s="139"/>
      <c r="E409" s="139"/>
      <c r="F409" s="139"/>
      <c r="G409" s="139"/>
      <c r="H409" s="139"/>
      <c r="I409" s="132"/>
      <c r="J409" s="132"/>
      <c r="K409" s="139"/>
    </row>
    <row r="410" spans="2:11">
      <c r="B410" s="131"/>
      <c r="C410" s="139"/>
      <c r="D410" s="139"/>
      <c r="E410" s="139"/>
      <c r="F410" s="139"/>
      <c r="G410" s="139"/>
      <c r="H410" s="139"/>
      <c r="I410" s="132"/>
      <c r="J410" s="132"/>
      <c r="K410" s="139"/>
    </row>
    <row r="411" spans="2:11">
      <c r="B411" s="131"/>
      <c r="C411" s="139"/>
      <c r="D411" s="139"/>
      <c r="E411" s="139"/>
      <c r="F411" s="139"/>
      <c r="G411" s="139"/>
      <c r="H411" s="139"/>
      <c r="I411" s="132"/>
      <c r="J411" s="132"/>
      <c r="K411" s="139"/>
    </row>
    <row r="412" spans="2:11">
      <c r="B412" s="131"/>
      <c r="C412" s="139"/>
      <c r="D412" s="139"/>
      <c r="E412" s="139"/>
      <c r="F412" s="139"/>
      <c r="G412" s="139"/>
      <c r="H412" s="139"/>
      <c r="I412" s="132"/>
      <c r="J412" s="132"/>
      <c r="K412" s="139"/>
    </row>
    <row r="413" spans="2:11">
      <c r="B413" s="131"/>
      <c r="C413" s="139"/>
      <c r="D413" s="139"/>
      <c r="E413" s="139"/>
      <c r="F413" s="139"/>
      <c r="G413" s="139"/>
      <c r="H413" s="139"/>
      <c r="I413" s="132"/>
      <c r="J413" s="132"/>
      <c r="K413" s="139"/>
    </row>
    <row r="414" spans="2:11">
      <c r="B414" s="131"/>
      <c r="C414" s="139"/>
      <c r="D414" s="139"/>
      <c r="E414" s="139"/>
      <c r="F414" s="139"/>
      <c r="G414" s="139"/>
      <c r="H414" s="139"/>
      <c r="I414" s="132"/>
      <c r="J414" s="132"/>
      <c r="K414" s="139"/>
    </row>
    <row r="415" spans="2:11">
      <c r="B415" s="131"/>
      <c r="C415" s="139"/>
      <c r="D415" s="139"/>
      <c r="E415" s="139"/>
      <c r="F415" s="139"/>
      <c r="G415" s="139"/>
      <c r="H415" s="139"/>
      <c r="I415" s="132"/>
      <c r="J415" s="132"/>
      <c r="K415" s="139"/>
    </row>
    <row r="416" spans="2:11">
      <c r="B416" s="131"/>
      <c r="C416" s="139"/>
      <c r="D416" s="139"/>
      <c r="E416" s="139"/>
      <c r="F416" s="139"/>
      <c r="G416" s="139"/>
      <c r="H416" s="139"/>
      <c r="I416" s="132"/>
      <c r="J416" s="132"/>
      <c r="K416" s="139"/>
    </row>
    <row r="417" spans="2:11">
      <c r="B417" s="131"/>
      <c r="C417" s="139"/>
      <c r="D417" s="139"/>
      <c r="E417" s="139"/>
      <c r="F417" s="139"/>
      <c r="G417" s="139"/>
      <c r="H417" s="139"/>
      <c r="I417" s="132"/>
      <c r="J417" s="132"/>
      <c r="K417" s="139"/>
    </row>
    <row r="418" spans="2:11">
      <c r="B418" s="131"/>
      <c r="C418" s="139"/>
      <c r="D418" s="139"/>
      <c r="E418" s="139"/>
      <c r="F418" s="139"/>
      <c r="G418" s="139"/>
      <c r="H418" s="139"/>
      <c r="I418" s="132"/>
      <c r="J418" s="132"/>
      <c r="K418" s="139"/>
    </row>
    <row r="419" spans="2:11">
      <c r="B419" s="131"/>
      <c r="C419" s="139"/>
      <c r="D419" s="139"/>
      <c r="E419" s="139"/>
      <c r="F419" s="139"/>
      <c r="G419" s="139"/>
      <c r="H419" s="139"/>
      <c r="I419" s="132"/>
      <c r="J419" s="132"/>
      <c r="K419" s="139"/>
    </row>
    <row r="420" spans="2:11">
      <c r="B420" s="131"/>
      <c r="C420" s="139"/>
      <c r="D420" s="139"/>
      <c r="E420" s="139"/>
      <c r="F420" s="139"/>
      <c r="G420" s="139"/>
      <c r="H420" s="139"/>
      <c r="I420" s="132"/>
      <c r="J420" s="132"/>
      <c r="K420" s="139"/>
    </row>
    <row r="421" spans="2:11">
      <c r="B421" s="131"/>
      <c r="C421" s="139"/>
      <c r="D421" s="139"/>
      <c r="E421" s="139"/>
      <c r="F421" s="139"/>
      <c r="G421" s="139"/>
      <c r="H421" s="139"/>
      <c r="I421" s="132"/>
      <c r="J421" s="132"/>
      <c r="K421" s="139"/>
    </row>
    <row r="422" spans="2:11">
      <c r="B422" s="131"/>
      <c r="C422" s="139"/>
      <c r="D422" s="139"/>
      <c r="E422" s="139"/>
      <c r="F422" s="139"/>
      <c r="G422" s="139"/>
      <c r="H422" s="139"/>
      <c r="I422" s="132"/>
      <c r="J422" s="132"/>
      <c r="K422" s="139"/>
    </row>
    <row r="423" spans="2:11">
      <c r="B423" s="131"/>
      <c r="C423" s="139"/>
      <c r="D423" s="139"/>
      <c r="E423" s="139"/>
      <c r="F423" s="139"/>
      <c r="G423" s="139"/>
      <c r="H423" s="139"/>
      <c r="I423" s="132"/>
      <c r="J423" s="132"/>
      <c r="K423" s="139"/>
    </row>
    <row r="424" spans="2:11">
      <c r="B424" s="131"/>
      <c r="C424" s="139"/>
      <c r="D424" s="139"/>
      <c r="E424" s="139"/>
      <c r="F424" s="139"/>
      <c r="G424" s="139"/>
      <c r="H424" s="139"/>
      <c r="I424" s="132"/>
      <c r="J424" s="132"/>
      <c r="K424" s="139"/>
    </row>
    <row r="425" spans="2:11">
      <c r="B425" s="131"/>
      <c r="C425" s="139"/>
      <c r="D425" s="139"/>
      <c r="E425" s="139"/>
      <c r="F425" s="139"/>
      <c r="G425" s="139"/>
      <c r="H425" s="139"/>
      <c r="I425" s="132"/>
      <c r="J425" s="132"/>
      <c r="K425" s="139"/>
    </row>
    <row r="426" spans="2:11">
      <c r="B426" s="131"/>
      <c r="C426" s="139"/>
      <c r="D426" s="139"/>
      <c r="E426" s="139"/>
      <c r="F426" s="139"/>
      <c r="G426" s="139"/>
      <c r="H426" s="139"/>
      <c r="I426" s="132"/>
      <c r="J426" s="132"/>
      <c r="K426" s="139"/>
    </row>
    <row r="427" spans="2:11">
      <c r="B427" s="131"/>
      <c r="C427" s="139"/>
      <c r="D427" s="139"/>
      <c r="E427" s="139"/>
      <c r="F427" s="139"/>
      <c r="G427" s="139"/>
      <c r="H427" s="139"/>
      <c r="I427" s="132"/>
      <c r="J427" s="132"/>
      <c r="K427" s="139"/>
    </row>
    <row r="428" spans="2:11">
      <c r="B428" s="131"/>
      <c r="C428" s="139"/>
      <c r="D428" s="139"/>
      <c r="E428" s="139"/>
      <c r="F428" s="139"/>
      <c r="G428" s="139"/>
      <c r="H428" s="139"/>
      <c r="I428" s="132"/>
      <c r="J428" s="132"/>
      <c r="K428" s="139"/>
    </row>
    <row r="429" spans="2:11">
      <c r="B429" s="131"/>
      <c r="C429" s="139"/>
      <c r="D429" s="139"/>
      <c r="E429" s="139"/>
      <c r="F429" s="139"/>
      <c r="G429" s="139"/>
      <c r="H429" s="139"/>
      <c r="I429" s="132"/>
      <c r="J429" s="132"/>
      <c r="K429" s="139"/>
    </row>
    <row r="430" spans="2:11">
      <c r="B430" s="131"/>
      <c r="C430" s="139"/>
      <c r="D430" s="139"/>
      <c r="E430" s="139"/>
      <c r="F430" s="139"/>
      <c r="G430" s="139"/>
      <c r="H430" s="139"/>
      <c r="I430" s="132"/>
      <c r="J430" s="132"/>
      <c r="K430" s="139"/>
    </row>
    <row r="431" spans="2:11">
      <c r="B431" s="131"/>
      <c r="C431" s="139"/>
      <c r="D431" s="139"/>
      <c r="E431" s="139"/>
      <c r="F431" s="139"/>
      <c r="G431" s="139"/>
      <c r="H431" s="139"/>
      <c r="I431" s="132"/>
      <c r="J431" s="132"/>
      <c r="K431" s="139"/>
    </row>
    <row r="432" spans="2:11">
      <c r="B432" s="131"/>
      <c r="C432" s="139"/>
      <c r="D432" s="139"/>
      <c r="E432" s="139"/>
      <c r="F432" s="139"/>
      <c r="G432" s="139"/>
      <c r="H432" s="139"/>
      <c r="I432" s="132"/>
      <c r="J432" s="132"/>
      <c r="K432" s="139"/>
    </row>
    <row r="433" spans="2:11">
      <c r="B433" s="131"/>
      <c r="C433" s="139"/>
      <c r="D433" s="139"/>
      <c r="E433" s="139"/>
      <c r="F433" s="139"/>
      <c r="G433" s="139"/>
      <c r="H433" s="139"/>
      <c r="I433" s="132"/>
      <c r="J433" s="132"/>
      <c r="K433" s="139"/>
    </row>
    <row r="434" spans="2:11">
      <c r="B434" s="131"/>
      <c r="C434" s="139"/>
      <c r="D434" s="139"/>
      <c r="E434" s="139"/>
      <c r="F434" s="139"/>
      <c r="G434" s="139"/>
      <c r="H434" s="139"/>
      <c r="I434" s="132"/>
      <c r="J434" s="132"/>
      <c r="K434" s="139"/>
    </row>
    <row r="435" spans="2:11">
      <c r="B435" s="131"/>
      <c r="C435" s="139"/>
      <c r="D435" s="139"/>
      <c r="E435" s="139"/>
      <c r="F435" s="139"/>
      <c r="G435" s="139"/>
      <c r="H435" s="139"/>
      <c r="I435" s="132"/>
      <c r="J435" s="132"/>
      <c r="K435" s="139"/>
    </row>
    <row r="436" spans="2:11">
      <c r="B436" s="131"/>
      <c r="C436" s="139"/>
      <c r="D436" s="139"/>
      <c r="E436" s="139"/>
      <c r="F436" s="139"/>
      <c r="G436" s="139"/>
      <c r="H436" s="139"/>
      <c r="I436" s="132"/>
      <c r="J436" s="132"/>
      <c r="K436" s="139"/>
    </row>
    <row r="437" spans="2:11">
      <c r="B437" s="131"/>
      <c r="C437" s="139"/>
      <c r="D437" s="139"/>
      <c r="E437" s="139"/>
      <c r="F437" s="139"/>
      <c r="G437" s="139"/>
      <c r="H437" s="139"/>
      <c r="I437" s="132"/>
      <c r="J437" s="132"/>
      <c r="K437" s="139"/>
    </row>
    <row r="438" spans="2:11">
      <c r="B438" s="131"/>
      <c r="C438" s="139"/>
      <c r="D438" s="139"/>
      <c r="E438" s="139"/>
      <c r="F438" s="139"/>
      <c r="G438" s="139"/>
      <c r="H438" s="139"/>
      <c r="I438" s="132"/>
      <c r="J438" s="132"/>
      <c r="K438" s="139"/>
    </row>
    <row r="439" spans="2:11">
      <c r="B439" s="131"/>
      <c r="C439" s="139"/>
      <c r="D439" s="139"/>
      <c r="E439" s="139"/>
      <c r="F439" s="139"/>
      <c r="G439" s="139"/>
      <c r="H439" s="139"/>
      <c r="I439" s="132"/>
      <c r="J439" s="132"/>
      <c r="K439" s="139"/>
    </row>
    <row r="440" spans="2:11">
      <c r="B440" s="131"/>
      <c r="C440" s="139"/>
      <c r="D440" s="139"/>
      <c r="E440" s="139"/>
      <c r="F440" s="139"/>
      <c r="G440" s="139"/>
      <c r="H440" s="139"/>
      <c r="I440" s="132"/>
      <c r="J440" s="132"/>
      <c r="K440" s="139"/>
    </row>
    <row r="441" spans="2:11">
      <c r="B441" s="131"/>
      <c r="C441" s="139"/>
      <c r="D441" s="139"/>
      <c r="E441" s="139"/>
      <c r="F441" s="139"/>
      <c r="G441" s="139"/>
      <c r="H441" s="139"/>
      <c r="I441" s="132"/>
      <c r="J441" s="132"/>
      <c r="K441" s="139"/>
    </row>
    <row r="442" spans="2:11">
      <c r="B442" s="131"/>
      <c r="C442" s="139"/>
      <c r="D442" s="139"/>
      <c r="E442" s="139"/>
      <c r="F442" s="139"/>
      <c r="G442" s="139"/>
      <c r="H442" s="139"/>
      <c r="I442" s="132"/>
      <c r="J442" s="132"/>
      <c r="K442" s="139"/>
    </row>
    <row r="443" spans="2:11">
      <c r="B443" s="131"/>
      <c r="C443" s="139"/>
      <c r="D443" s="139"/>
      <c r="E443" s="139"/>
      <c r="F443" s="139"/>
      <c r="G443" s="139"/>
      <c r="H443" s="139"/>
      <c r="I443" s="132"/>
      <c r="J443" s="132"/>
      <c r="K443" s="139"/>
    </row>
    <row r="444" spans="2:11">
      <c r="B444" s="131"/>
      <c r="C444" s="139"/>
      <c r="D444" s="139"/>
      <c r="E444" s="139"/>
      <c r="F444" s="139"/>
      <c r="G444" s="139"/>
      <c r="H444" s="139"/>
      <c r="I444" s="132"/>
      <c r="J444" s="132"/>
      <c r="K444" s="139"/>
    </row>
    <row r="445" spans="2:11">
      <c r="B445" s="131"/>
      <c r="C445" s="139"/>
      <c r="D445" s="139"/>
      <c r="E445" s="139"/>
      <c r="F445" s="139"/>
      <c r="G445" s="139"/>
      <c r="H445" s="139"/>
      <c r="I445" s="132"/>
      <c r="J445" s="132"/>
      <c r="K445" s="139"/>
    </row>
    <row r="446" spans="2:11">
      <c r="B446" s="131"/>
      <c r="C446" s="139"/>
      <c r="D446" s="139"/>
      <c r="E446" s="139"/>
      <c r="F446" s="139"/>
      <c r="G446" s="139"/>
      <c r="H446" s="139"/>
      <c r="I446" s="132"/>
      <c r="J446" s="132"/>
      <c r="K446" s="139"/>
    </row>
    <row r="447" spans="2:11">
      <c r="B447" s="131"/>
      <c r="C447" s="139"/>
      <c r="D447" s="139"/>
      <c r="E447" s="139"/>
      <c r="F447" s="139"/>
      <c r="G447" s="139"/>
      <c r="H447" s="139"/>
      <c r="I447" s="132"/>
      <c r="J447" s="132"/>
      <c r="K447" s="139"/>
    </row>
    <row r="448" spans="2:11">
      <c r="B448" s="131"/>
      <c r="C448" s="139"/>
      <c r="D448" s="139"/>
      <c r="E448" s="139"/>
      <c r="F448" s="139"/>
      <c r="G448" s="139"/>
      <c r="H448" s="139"/>
      <c r="I448" s="132"/>
      <c r="J448" s="132"/>
      <c r="K448" s="139"/>
    </row>
    <row r="449" spans="2:11">
      <c r="B449" s="131"/>
      <c r="C449" s="139"/>
      <c r="D449" s="139"/>
      <c r="E449" s="139"/>
      <c r="F449" s="139"/>
      <c r="G449" s="139"/>
      <c r="H449" s="139"/>
      <c r="I449" s="132"/>
      <c r="J449" s="132"/>
      <c r="K449" s="139"/>
    </row>
    <row r="450" spans="2:11">
      <c r="B450" s="131"/>
      <c r="C450" s="139"/>
      <c r="D450" s="139"/>
      <c r="E450" s="139"/>
      <c r="F450" s="139"/>
      <c r="G450" s="139"/>
      <c r="H450" s="139"/>
      <c r="I450" s="132"/>
      <c r="J450" s="132"/>
      <c r="K450" s="139"/>
    </row>
    <row r="451" spans="2:11">
      <c r="B451" s="131"/>
      <c r="C451" s="139"/>
      <c r="D451" s="139"/>
      <c r="E451" s="139"/>
      <c r="F451" s="139"/>
      <c r="G451" s="139"/>
      <c r="H451" s="139"/>
      <c r="I451" s="132"/>
      <c r="J451" s="132"/>
      <c r="K451" s="139"/>
    </row>
    <row r="452" spans="2:11">
      <c r="B452" s="131"/>
      <c r="C452" s="139"/>
      <c r="D452" s="139"/>
      <c r="E452" s="139"/>
      <c r="F452" s="139"/>
      <c r="G452" s="139"/>
      <c r="H452" s="139"/>
      <c r="I452" s="132"/>
      <c r="J452" s="132"/>
      <c r="K452" s="139"/>
    </row>
    <row r="453" spans="2:11">
      <c r="B453" s="131"/>
      <c r="C453" s="139"/>
      <c r="D453" s="139"/>
      <c r="E453" s="139"/>
      <c r="F453" s="139"/>
      <c r="G453" s="139"/>
      <c r="H453" s="139"/>
      <c r="I453" s="132"/>
      <c r="J453" s="132"/>
      <c r="K453" s="139"/>
    </row>
    <row r="454" spans="2:11">
      <c r="B454" s="131"/>
      <c r="C454" s="139"/>
      <c r="D454" s="139"/>
      <c r="E454" s="139"/>
      <c r="F454" s="139"/>
      <c r="G454" s="139"/>
      <c r="H454" s="139"/>
      <c r="I454" s="132"/>
      <c r="J454" s="132"/>
      <c r="K454" s="139"/>
    </row>
    <row r="455" spans="2:11">
      <c r="B455" s="131"/>
      <c r="C455" s="139"/>
      <c r="D455" s="139"/>
      <c r="E455" s="139"/>
      <c r="F455" s="139"/>
      <c r="G455" s="139"/>
      <c r="H455" s="139"/>
      <c r="I455" s="132"/>
      <c r="J455" s="132"/>
      <c r="K455" s="139"/>
    </row>
    <row r="456" spans="2:11">
      <c r="B456" s="131"/>
      <c r="C456" s="139"/>
      <c r="D456" s="139"/>
      <c r="E456" s="139"/>
      <c r="F456" s="139"/>
      <c r="G456" s="139"/>
      <c r="H456" s="139"/>
      <c r="I456" s="132"/>
      <c r="J456" s="132"/>
      <c r="K456" s="139"/>
    </row>
    <row r="457" spans="2:11">
      <c r="B457" s="131"/>
      <c r="C457" s="139"/>
      <c r="D457" s="139"/>
      <c r="E457" s="139"/>
      <c r="F457" s="139"/>
      <c r="G457" s="139"/>
      <c r="H457" s="139"/>
      <c r="I457" s="132"/>
      <c r="J457" s="132"/>
      <c r="K457" s="139"/>
    </row>
    <row r="458" spans="2:11">
      <c r="B458" s="131"/>
      <c r="C458" s="139"/>
      <c r="D458" s="139"/>
      <c r="E458" s="139"/>
      <c r="F458" s="139"/>
      <c r="G458" s="139"/>
      <c r="H458" s="139"/>
      <c r="I458" s="132"/>
      <c r="J458" s="132"/>
      <c r="K458" s="139"/>
    </row>
    <row r="459" spans="2:11">
      <c r="B459" s="131"/>
      <c r="C459" s="139"/>
      <c r="D459" s="139"/>
      <c r="E459" s="139"/>
      <c r="F459" s="139"/>
      <c r="G459" s="139"/>
      <c r="H459" s="139"/>
      <c r="I459" s="132"/>
      <c r="J459" s="132"/>
      <c r="K459" s="139"/>
    </row>
    <row r="460" spans="2:11">
      <c r="B460" s="131"/>
      <c r="C460" s="139"/>
      <c r="D460" s="139"/>
      <c r="E460" s="139"/>
      <c r="F460" s="139"/>
      <c r="G460" s="139"/>
      <c r="H460" s="139"/>
      <c r="I460" s="132"/>
      <c r="J460" s="132"/>
      <c r="K460" s="139"/>
    </row>
    <row r="461" spans="2:11">
      <c r="B461" s="131"/>
      <c r="C461" s="139"/>
      <c r="D461" s="139"/>
      <c r="E461" s="139"/>
      <c r="F461" s="139"/>
      <c r="G461" s="139"/>
      <c r="H461" s="139"/>
      <c r="I461" s="132"/>
      <c r="J461" s="132"/>
      <c r="K461" s="139"/>
    </row>
    <row r="462" spans="2:11">
      <c r="B462" s="131"/>
      <c r="C462" s="139"/>
      <c r="D462" s="139"/>
      <c r="E462" s="139"/>
      <c r="F462" s="139"/>
      <c r="G462" s="139"/>
      <c r="H462" s="139"/>
      <c r="I462" s="132"/>
      <c r="J462" s="132"/>
      <c r="K462" s="139"/>
    </row>
    <row r="463" spans="2:11">
      <c r="B463" s="131"/>
      <c r="C463" s="139"/>
      <c r="D463" s="139"/>
      <c r="E463" s="139"/>
      <c r="F463" s="139"/>
      <c r="G463" s="139"/>
      <c r="H463" s="139"/>
      <c r="I463" s="132"/>
      <c r="J463" s="132"/>
      <c r="K463" s="139"/>
    </row>
    <row r="464" spans="2:11">
      <c r="B464" s="131"/>
      <c r="C464" s="139"/>
      <c r="D464" s="139"/>
      <c r="E464" s="139"/>
      <c r="F464" s="139"/>
      <c r="G464" s="139"/>
      <c r="H464" s="139"/>
      <c r="I464" s="132"/>
      <c r="J464" s="132"/>
      <c r="K464" s="139"/>
    </row>
    <row r="465" spans="2:11">
      <c r="B465" s="131"/>
      <c r="C465" s="139"/>
      <c r="D465" s="139"/>
      <c r="E465" s="139"/>
      <c r="F465" s="139"/>
      <c r="G465" s="139"/>
      <c r="H465" s="139"/>
      <c r="I465" s="132"/>
      <c r="J465" s="132"/>
      <c r="K465" s="139"/>
    </row>
    <row r="466" spans="2:11">
      <c r="B466" s="131"/>
      <c r="C466" s="139"/>
      <c r="D466" s="139"/>
      <c r="E466" s="139"/>
      <c r="F466" s="139"/>
      <c r="G466" s="139"/>
      <c r="H466" s="139"/>
      <c r="I466" s="132"/>
      <c r="J466" s="132"/>
      <c r="K466" s="139"/>
    </row>
    <row r="467" spans="2:11">
      <c r="B467" s="131"/>
      <c r="C467" s="139"/>
      <c r="D467" s="139"/>
      <c r="E467" s="139"/>
      <c r="F467" s="139"/>
      <c r="G467" s="139"/>
      <c r="H467" s="139"/>
      <c r="I467" s="132"/>
      <c r="J467" s="132"/>
      <c r="K467" s="139"/>
    </row>
    <row r="468" spans="2:11">
      <c r="B468" s="131"/>
      <c r="C468" s="139"/>
      <c r="D468" s="139"/>
      <c r="E468" s="139"/>
      <c r="F468" s="139"/>
      <c r="G468" s="139"/>
      <c r="H468" s="139"/>
      <c r="I468" s="132"/>
      <c r="J468" s="132"/>
      <c r="K468" s="139"/>
    </row>
    <row r="469" spans="2:11">
      <c r="B469" s="131"/>
      <c r="C469" s="139"/>
      <c r="D469" s="139"/>
      <c r="E469" s="139"/>
      <c r="F469" s="139"/>
      <c r="G469" s="139"/>
      <c r="H469" s="139"/>
      <c r="I469" s="132"/>
      <c r="J469" s="132"/>
      <c r="K469" s="139"/>
    </row>
    <row r="470" spans="2:11">
      <c r="B470" s="131"/>
      <c r="C470" s="139"/>
      <c r="D470" s="139"/>
      <c r="E470" s="139"/>
      <c r="F470" s="139"/>
      <c r="G470" s="139"/>
      <c r="H470" s="139"/>
      <c r="I470" s="132"/>
      <c r="J470" s="132"/>
      <c r="K470" s="139"/>
    </row>
    <row r="471" spans="2:11">
      <c r="B471" s="131"/>
      <c r="C471" s="139"/>
      <c r="D471" s="139"/>
      <c r="E471" s="139"/>
      <c r="F471" s="139"/>
      <c r="G471" s="139"/>
      <c r="H471" s="139"/>
      <c r="I471" s="132"/>
      <c r="J471" s="132"/>
      <c r="K471" s="139"/>
    </row>
    <row r="472" spans="2:11">
      <c r="B472" s="131"/>
      <c r="C472" s="139"/>
      <c r="D472" s="139"/>
      <c r="E472" s="139"/>
      <c r="F472" s="139"/>
      <c r="G472" s="139"/>
      <c r="H472" s="139"/>
      <c r="I472" s="132"/>
      <c r="J472" s="132"/>
      <c r="K472" s="139"/>
    </row>
    <row r="473" spans="2:11">
      <c r="B473" s="131"/>
      <c r="C473" s="139"/>
      <c r="D473" s="139"/>
      <c r="E473" s="139"/>
      <c r="F473" s="139"/>
      <c r="G473" s="139"/>
      <c r="H473" s="139"/>
      <c r="I473" s="132"/>
      <c r="J473" s="132"/>
      <c r="K473" s="139"/>
    </row>
    <row r="474" spans="2:11">
      <c r="B474" s="131"/>
      <c r="C474" s="139"/>
      <c r="D474" s="139"/>
      <c r="E474" s="139"/>
      <c r="F474" s="139"/>
      <c r="G474" s="139"/>
      <c r="H474" s="139"/>
      <c r="I474" s="132"/>
      <c r="J474" s="132"/>
      <c r="K474" s="139"/>
    </row>
    <row r="475" spans="2:11">
      <c r="B475" s="131"/>
      <c r="C475" s="139"/>
      <c r="D475" s="139"/>
      <c r="E475" s="139"/>
      <c r="F475" s="139"/>
      <c r="G475" s="139"/>
      <c r="H475" s="139"/>
      <c r="I475" s="132"/>
      <c r="J475" s="132"/>
      <c r="K475" s="139"/>
    </row>
    <row r="476" spans="2:11">
      <c r="B476" s="131"/>
      <c r="C476" s="139"/>
      <c r="D476" s="139"/>
      <c r="E476" s="139"/>
      <c r="F476" s="139"/>
      <c r="G476" s="139"/>
      <c r="H476" s="139"/>
      <c r="I476" s="132"/>
      <c r="J476" s="132"/>
      <c r="K476" s="139"/>
    </row>
    <row r="477" spans="2:11">
      <c r="B477" s="131"/>
      <c r="C477" s="139"/>
      <c r="D477" s="139"/>
      <c r="E477" s="139"/>
      <c r="F477" s="139"/>
      <c r="G477" s="139"/>
      <c r="H477" s="139"/>
      <c r="I477" s="132"/>
      <c r="J477" s="132"/>
      <c r="K477" s="139"/>
    </row>
    <row r="478" spans="2:11">
      <c r="B478" s="131"/>
      <c r="C478" s="139"/>
      <c r="D478" s="139"/>
      <c r="E478" s="139"/>
      <c r="F478" s="139"/>
      <c r="G478" s="139"/>
      <c r="H478" s="139"/>
      <c r="I478" s="132"/>
      <c r="J478" s="132"/>
      <c r="K478" s="139"/>
    </row>
    <row r="479" spans="2:11">
      <c r="B479" s="131"/>
      <c r="C479" s="139"/>
      <c r="D479" s="139"/>
      <c r="E479" s="139"/>
      <c r="F479" s="139"/>
      <c r="G479" s="139"/>
      <c r="H479" s="139"/>
      <c r="I479" s="132"/>
      <c r="J479" s="132"/>
      <c r="K479" s="139"/>
    </row>
    <row r="480" spans="2:11">
      <c r="B480" s="131"/>
      <c r="C480" s="139"/>
      <c r="D480" s="139"/>
      <c r="E480" s="139"/>
      <c r="F480" s="139"/>
      <c r="G480" s="139"/>
      <c r="H480" s="139"/>
      <c r="I480" s="132"/>
      <c r="J480" s="132"/>
      <c r="K480" s="139"/>
    </row>
    <row r="481" spans="2:11">
      <c r="B481" s="131"/>
      <c r="C481" s="139"/>
      <c r="D481" s="139"/>
      <c r="E481" s="139"/>
      <c r="F481" s="139"/>
      <c r="G481" s="139"/>
      <c r="H481" s="139"/>
      <c r="I481" s="132"/>
      <c r="J481" s="132"/>
      <c r="K481" s="139"/>
    </row>
    <row r="482" spans="2:11">
      <c r="B482" s="131"/>
      <c r="C482" s="139"/>
      <c r="D482" s="139"/>
      <c r="E482" s="139"/>
      <c r="F482" s="139"/>
      <c r="G482" s="139"/>
      <c r="H482" s="139"/>
      <c r="I482" s="132"/>
      <c r="J482" s="132"/>
      <c r="K482" s="139"/>
    </row>
    <row r="483" spans="2:11">
      <c r="B483" s="131"/>
      <c r="C483" s="139"/>
      <c r="D483" s="139"/>
      <c r="E483" s="139"/>
      <c r="F483" s="139"/>
      <c r="G483" s="139"/>
      <c r="H483" s="139"/>
      <c r="I483" s="132"/>
      <c r="J483" s="132"/>
      <c r="K483" s="139"/>
    </row>
    <row r="484" spans="2:11">
      <c r="B484" s="131"/>
      <c r="C484" s="139"/>
      <c r="D484" s="139"/>
      <c r="E484" s="139"/>
      <c r="F484" s="139"/>
      <c r="G484" s="139"/>
      <c r="H484" s="139"/>
      <c r="I484" s="132"/>
      <c r="J484" s="132"/>
      <c r="K484" s="139"/>
    </row>
    <row r="485" spans="2:11">
      <c r="B485" s="131"/>
      <c r="C485" s="139"/>
      <c r="D485" s="139"/>
      <c r="E485" s="139"/>
      <c r="F485" s="139"/>
      <c r="G485" s="139"/>
      <c r="H485" s="139"/>
      <c r="I485" s="132"/>
      <c r="J485" s="132"/>
      <c r="K485" s="139"/>
    </row>
    <row r="486" spans="2:11">
      <c r="B486" s="131"/>
      <c r="C486" s="139"/>
      <c r="D486" s="139"/>
      <c r="E486" s="139"/>
      <c r="F486" s="139"/>
      <c r="G486" s="139"/>
      <c r="H486" s="139"/>
      <c r="I486" s="132"/>
      <c r="J486" s="132"/>
      <c r="K486" s="139"/>
    </row>
    <row r="487" spans="2:11">
      <c r="B487" s="131"/>
      <c r="C487" s="139"/>
      <c r="D487" s="139"/>
      <c r="E487" s="139"/>
      <c r="F487" s="139"/>
      <c r="G487" s="139"/>
      <c r="H487" s="139"/>
      <c r="I487" s="132"/>
      <c r="J487" s="132"/>
      <c r="K487" s="139"/>
    </row>
    <row r="488" spans="2:11">
      <c r="B488" s="131"/>
      <c r="C488" s="139"/>
      <c r="D488" s="139"/>
      <c r="E488" s="139"/>
      <c r="F488" s="139"/>
      <c r="G488" s="139"/>
      <c r="H488" s="139"/>
      <c r="I488" s="132"/>
      <c r="J488" s="132"/>
      <c r="K488" s="139"/>
    </row>
    <row r="489" spans="2:11">
      <c r="B489" s="131"/>
      <c r="C489" s="139"/>
      <c r="D489" s="139"/>
      <c r="E489" s="139"/>
      <c r="F489" s="139"/>
      <c r="G489" s="139"/>
      <c r="H489" s="139"/>
      <c r="I489" s="132"/>
      <c r="J489" s="132"/>
      <c r="K489" s="139"/>
    </row>
    <row r="490" spans="2:11">
      <c r="B490" s="131"/>
      <c r="C490" s="139"/>
      <c r="D490" s="139"/>
      <c r="E490" s="139"/>
      <c r="F490" s="139"/>
      <c r="G490" s="139"/>
      <c r="H490" s="139"/>
      <c r="I490" s="132"/>
      <c r="J490" s="132"/>
      <c r="K490" s="139"/>
    </row>
    <row r="491" spans="2:11">
      <c r="B491" s="131"/>
      <c r="C491" s="139"/>
      <c r="D491" s="139"/>
      <c r="E491" s="139"/>
      <c r="F491" s="139"/>
      <c r="G491" s="139"/>
      <c r="H491" s="139"/>
      <c r="I491" s="132"/>
      <c r="J491" s="132"/>
      <c r="K491" s="139"/>
    </row>
    <row r="492" spans="2:11">
      <c r="B492" s="131"/>
      <c r="C492" s="139"/>
      <c r="D492" s="139"/>
      <c r="E492" s="139"/>
      <c r="F492" s="139"/>
      <c r="G492" s="139"/>
      <c r="H492" s="139"/>
      <c r="I492" s="132"/>
      <c r="J492" s="132"/>
      <c r="K492" s="139"/>
    </row>
    <row r="493" spans="2:11">
      <c r="B493" s="131"/>
      <c r="C493" s="139"/>
      <c r="D493" s="139"/>
      <c r="E493" s="139"/>
      <c r="F493" s="139"/>
      <c r="G493" s="139"/>
      <c r="H493" s="139"/>
      <c r="I493" s="132"/>
      <c r="J493" s="132"/>
      <c r="K493" s="139"/>
    </row>
    <row r="494" spans="2:11">
      <c r="B494" s="131"/>
      <c r="C494" s="139"/>
      <c r="D494" s="139"/>
      <c r="E494" s="139"/>
      <c r="F494" s="139"/>
      <c r="G494" s="139"/>
      <c r="H494" s="139"/>
      <c r="I494" s="132"/>
      <c r="J494" s="132"/>
      <c r="K494" s="139"/>
    </row>
    <row r="495" spans="2:11">
      <c r="B495" s="131"/>
      <c r="C495" s="139"/>
      <c r="D495" s="139"/>
      <c r="E495" s="139"/>
      <c r="F495" s="139"/>
      <c r="G495" s="139"/>
      <c r="H495" s="139"/>
      <c r="I495" s="132"/>
      <c r="J495" s="132"/>
      <c r="K495" s="139"/>
    </row>
    <row r="496" spans="2:11">
      <c r="B496" s="131"/>
      <c r="C496" s="139"/>
      <c r="D496" s="139"/>
      <c r="E496" s="139"/>
      <c r="F496" s="139"/>
      <c r="G496" s="139"/>
      <c r="H496" s="139"/>
      <c r="I496" s="132"/>
      <c r="J496" s="132"/>
      <c r="K496" s="139"/>
    </row>
    <row r="497" spans="2:11">
      <c r="B497" s="131"/>
      <c r="C497" s="139"/>
      <c r="D497" s="139"/>
      <c r="E497" s="139"/>
      <c r="F497" s="139"/>
      <c r="G497" s="139"/>
      <c r="H497" s="139"/>
      <c r="I497" s="132"/>
      <c r="J497" s="132"/>
      <c r="K497" s="139"/>
    </row>
    <row r="498" spans="2:11">
      <c r="B498" s="131"/>
      <c r="C498" s="139"/>
      <c r="D498" s="139"/>
      <c r="E498" s="139"/>
      <c r="F498" s="139"/>
      <c r="G498" s="139"/>
      <c r="H498" s="139"/>
      <c r="I498" s="132"/>
      <c r="J498" s="132"/>
      <c r="K498" s="139"/>
    </row>
    <row r="499" spans="2:11">
      <c r="B499" s="131"/>
      <c r="C499" s="139"/>
      <c r="D499" s="139"/>
      <c r="E499" s="139"/>
      <c r="F499" s="139"/>
      <c r="G499" s="139"/>
      <c r="H499" s="139"/>
      <c r="I499" s="132"/>
      <c r="J499" s="132"/>
      <c r="K499" s="139"/>
    </row>
    <row r="500" spans="2:11">
      <c r="B500" s="131"/>
      <c r="C500" s="139"/>
      <c r="D500" s="139"/>
      <c r="E500" s="139"/>
      <c r="F500" s="139"/>
      <c r="G500" s="139"/>
      <c r="H500" s="139"/>
      <c r="I500" s="132"/>
      <c r="J500" s="132"/>
      <c r="K500" s="139"/>
    </row>
    <row r="501" spans="2:11">
      <c r="B501" s="131"/>
      <c r="C501" s="139"/>
      <c r="D501" s="139"/>
      <c r="E501" s="139"/>
      <c r="F501" s="139"/>
      <c r="G501" s="139"/>
      <c r="H501" s="139"/>
      <c r="I501" s="132"/>
      <c r="J501" s="132"/>
      <c r="K501" s="139"/>
    </row>
    <row r="502" spans="2:11">
      <c r="B502" s="131"/>
      <c r="C502" s="139"/>
      <c r="D502" s="139"/>
      <c r="E502" s="139"/>
      <c r="F502" s="139"/>
      <c r="G502" s="139"/>
      <c r="H502" s="139"/>
      <c r="I502" s="132"/>
      <c r="J502" s="132"/>
      <c r="K502" s="139"/>
    </row>
    <row r="503" spans="2:11">
      <c r="B503" s="131"/>
      <c r="C503" s="139"/>
      <c r="D503" s="139"/>
      <c r="E503" s="139"/>
      <c r="F503" s="139"/>
      <c r="G503" s="139"/>
      <c r="H503" s="139"/>
      <c r="I503" s="132"/>
      <c r="J503" s="132"/>
      <c r="K503" s="139"/>
    </row>
    <row r="504" spans="2:11">
      <c r="B504" s="131"/>
      <c r="C504" s="139"/>
      <c r="D504" s="139"/>
      <c r="E504" s="139"/>
      <c r="F504" s="139"/>
      <c r="G504" s="139"/>
      <c r="H504" s="139"/>
      <c r="I504" s="132"/>
      <c r="J504" s="132"/>
      <c r="K504" s="139"/>
    </row>
    <row r="505" spans="2:11">
      <c r="B505" s="131"/>
      <c r="C505" s="139"/>
      <c r="D505" s="139"/>
      <c r="E505" s="139"/>
      <c r="F505" s="139"/>
      <c r="G505" s="139"/>
      <c r="H505" s="139"/>
      <c r="I505" s="132"/>
      <c r="J505" s="132"/>
      <c r="K505" s="139"/>
    </row>
    <row r="506" spans="2:11">
      <c r="B506" s="131"/>
      <c r="C506" s="139"/>
      <c r="D506" s="139"/>
      <c r="E506" s="139"/>
      <c r="F506" s="139"/>
      <c r="G506" s="139"/>
      <c r="H506" s="139"/>
      <c r="I506" s="132"/>
      <c r="J506" s="132"/>
      <c r="K506" s="139"/>
    </row>
    <row r="507" spans="2:11">
      <c r="B507" s="131"/>
      <c r="C507" s="139"/>
      <c r="D507" s="139"/>
      <c r="E507" s="139"/>
      <c r="F507" s="139"/>
      <c r="G507" s="139"/>
      <c r="H507" s="139"/>
      <c r="I507" s="132"/>
      <c r="J507" s="132"/>
      <c r="K507" s="139"/>
    </row>
    <row r="508" spans="2:11">
      <c r="B508" s="131"/>
      <c r="C508" s="139"/>
      <c r="D508" s="139"/>
      <c r="E508" s="139"/>
      <c r="F508" s="139"/>
      <c r="G508" s="139"/>
      <c r="H508" s="139"/>
      <c r="I508" s="132"/>
      <c r="J508" s="132"/>
      <c r="K508" s="139"/>
    </row>
    <row r="509" spans="2:11">
      <c r="B509" s="131"/>
      <c r="C509" s="139"/>
      <c r="D509" s="139"/>
      <c r="E509" s="139"/>
      <c r="F509" s="139"/>
      <c r="G509" s="139"/>
      <c r="H509" s="139"/>
      <c r="I509" s="132"/>
      <c r="J509" s="132"/>
      <c r="K509" s="139"/>
    </row>
    <row r="510" spans="2:11">
      <c r="B510" s="131"/>
      <c r="C510" s="139"/>
      <c r="D510" s="139"/>
      <c r="E510" s="139"/>
      <c r="F510" s="139"/>
      <c r="G510" s="139"/>
      <c r="H510" s="139"/>
      <c r="I510" s="132"/>
      <c r="J510" s="132"/>
      <c r="K510" s="139"/>
    </row>
    <row r="511" spans="2:11">
      <c r="B511" s="131"/>
      <c r="C511" s="139"/>
      <c r="D511" s="139"/>
      <c r="E511" s="139"/>
      <c r="F511" s="139"/>
      <c r="G511" s="139"/>
      <c r="H511" s="139"/>
      <c r="I511" s="132"/>
      <c r="J511" s="132"/>
      <c r="K511" s="139"/>
    </row>
    <row r="512" spans="2:11">
      <c r="B512" s="131"/>
      <c r="C512" s="139"/>
      <c r="D512" s="139"/>
      <c r="E512" s="139"/>
      <c r="F512" s="139"/>
      <c r="G512" s="139"/>
      <c r="H512" s="139"/>
      <c r="I512" s="132"/>
      <c r="J512" s="132"/>
      <c r="K512" s="139"/>
    </row>
    <row r="513" spans="2:11">
      <c r="B513" s="131"/>
      <c r="C513" s="139"/>
      <c r="D513" s="139"/>
      <c r="E513" s="139"/>
      <c r="F513" s="139"/>
      <c r="G513" s="139"/>
      <c r="H513" s="139"/>
      <c r="I513" s="132"/>
      <c r="J513" s="132"/>
      <c r="K513" s="139"/>
    </row>
    <row r="514" spans="2:11">
      <c r="B514" s="131"/>
      <c r="C514" s="139"/>
      <c r="D514" s="139"/>
      <c r="E514" s="139"/>
      <c r="F514" s="139"/>
      <c r="G514" s="139"/>
      <c r="H514" s="139"/>
      <c r="I514" s="132"/>
      <c r="J514" s="132"/>
      <c r="K514" s="139"/>
    </row>
    <row r="515" spans="2:11">
      <c r="B515" s="131"/>
      <c r="C515" s="139"/>
      <c r="D515" s="139"/>
      <c r="E515" s="139"/>
      <c r="F515" s="139"/>
      <c r="G515" s="139"/>
      <c r="H515" s="139"/>
      <c r="I515" s="132"/>
      <c r="J515" s="132"/>
      <c r="K515" s="139"/>
    </row>
    <row r="516" spans="2:11">
      <c r="B516" s="131"/>
      <c r="C516" s="139"/>
      <c r="D516" s="139"/>
      <c r="E516" s="139"/>
      <c r="F516" s="139"/>
      <c r="G516" s="139"/>
      <c r="H516" s="139"/>
      <c r="I516" s="132"/>
      <c r="J516" s="132"/>
      <c r="K516" s="139"/>
    </row>
    <row r="517" spans="2:11">
      <c r="B517" s="131"/>
      <c r="C517" s="139"/>
      <c r="D517" s="139"/>
      <c r="E517" s="139"/>
      <c r="F517" s="139"/>
      <c r="G517" s="139"/>
      <c r="H517" s="139"/>
      <c r="I517" s="132"/>
      <c r="J517" s="132"/>
      <c r="K517" s="139"/>
    </row>
    <row r="518" spans="2:11">
      <c r="B518" s="131"/>
      <c r="C518" s="139"/>
      <c r="D518" s="139"/>
      <c r="E518" s="139"/>
      <c r="F518" s="139"/>
      <c r="G518" s="139"/>
      <c r="H518" s="139"/>
      <c r="I518" s="132"/>
      <c r="J518" s="132"/>
      <c r="K518" s="139"/>
    </row>
    <row r="519" spans="2:11">
      <c r="B519" s="131"/>
      <c r="C519" s="139"/>
      <c r="D519" s="139"/>
      <c r="E519" s="139"/>
      <c r="F519" s="139"/>
      <c r="G519" s="139"/>
      <c r="H519" s="139"/>
      <c r="I519" s="132"/>
      <c r="J519" s="132"/>
      <c r="K519" s="139"/>
    </row>
    <row r="520" spans="2:11">
      <c r="B520" s="131"/>
      <c r="C520" s="139"/>
      <c r="D520" s="139"/>
      <c r="E520" s="139"/>
      <c r="F520" s="139"/>
      <c r="G520" s="139"/>
      <c r="H520" s="139"/>
      <c r="I520" s="132"/>
      <c r="J520" s="132"/>
      <c r="K520" s="139"/>
    </row>
    <row r="521" spans="2:11">
      <c r="B521" s="131"/>
      <c r="C521" s="139"/>
      <c r="D521" s="139"/>
      <c r="E521" s="139"/>
      <c r="F521" s="139"/>
      <c r="G521" s="139"/>
      <c r="H521" s="139"/>
      <c r="I521" s="132"/>
      <c r="J521" s="132"/>
      <c r="K521" s="139"/>
    </row>
    <row r="522" spans="2:11">
      <c r="B522" s="131"/>
      <c r="C522" s="139"/>
      <c r="D522" s="139"/>
      <c r="E522" s="139"/>
      <c r="F522" s="139"/>
      <c r="G522" s="139"/>
      <c r="H522" s="139"/>
      <c r="I522" s="132"/>
      <c r="J522" s="132"/>
      <c r="K522" s="139"/>
    </row>
    <row r="523" spans="2:11">
      <c r="B523" s="131"/>
      <c r="C523" s="139"/>
      <c r="D523" s="139"/>
      <c r="E523" s="139"/>
      <c r="F523" s="139"/>
      <c r="G523" s="139"/>
      <c r="H523" s="139"/>
      <c r="I523" s="132"/>
      <c r="J523" s="132"/>
      <c r="K523" s="139"/>
    </row>
    <row r="524" spans="2:11">
      <c r="B524" s="131"/>
      <c r="C524" s="139"/>
      <c r="D524" s="139"/>
      <c r="E524" s="139"/>
      <c r="F524" s="139"/>
      <c r="G524" s="139"/>
      <c r="H524" s="139"/>
      <c r="I524" s="132"/>
      <c r="J524" s="132"/>
      <c r="K524" s="139"/>
    </row>
    <row r="525" spans="2:11">
      <c r="B525" s="131"/>
      <c r="C525" s="139"/>
      <c r="D525" s="139"/>
      <c r="E525" s="139"/>
      <c r="F525" s="139"/>
      <c r="G525" s="139"/>
      <c r="H525" s="139"/>
      <c r="I525" s="132"/>
      <c r="J525" s="132"/>
      <c r="K525" s="139"/>
    </row>
    <row r="526" spans="2:11">
      <c r="B526" s="131"/>
      <c r="C526" s="139"/>
      <c r="D526" s="139"/>
      <c r="E526" s="139"/>
      <c r="F526" s="139"/>
      <c r="G526" s="139"/>
      <c r="H526" s="139"/>
      <c r="I526" s="132"/>
      <c r="J526" s="132"/>
      <c r="K526" s="139"/>
    </row>
    <row r="527" spans="2:11">
      <c r="B527" s="131"/>
      <c r="C527" s="139"/>
      <c r="D527" s="139"/>
      <c r="E527" s="139"/>
      <c r="F527" s="139"/>
      <c r="G527" s="139"/>
      <c r="H527" s="139"/>
      <c r="I527" s="132"/>
      <c r="J527" s="132"/>
      <c r="K527" s="139"/>
    </row>
    <row r="528" spans="2:11">
      <c r="B528" s="131"/>
      <c r="C528" s="139"/>
      <c r="D528" s="139"/>
      <c r="E528" s="139"/>
      <c r="F528" s="139"/>
      <c r="G528" s="139"/>
      <c r="H528" s="139"/>
      <c r="I528" s="132"/>
      <c r="J528" s="132"/>
      <c r="K528" s="139"/>
    </row>
    <row r="529" spans="2:11">
      <c r="B529" s="131"/>
      <c r="C529" s="139"/>
      <c r="D529" s="139"/>
      <c r="E529" s="139"/>
      <c r="F529" s="139"/>
      <c r="G529" s="139"/>
      <c r="H529" s="139"/>
      <c r="I529" s="132"/>
      <c r="J529" s="132"/>
      <c r="K529" s="139"/>
    </row>
    <row r="530" spans="2:11">
      <c r="B530" s="131"/>
      <c r="C530" s="139"/>
      <c r="D530" s="139"/>
      <c r="E530" s="139"/>
      <c r="F530" s="139"/>
      <c r="G530" s="139"/>
      <c r="H530" s="139"/>
      <c r="I530" s="132"/>
      <c r="J530" s="132"/>
      <c r="K530" s="139"/>
    </row>
    <row r="531" spans="2:11">
      <c r="B531" s="131"/>
      <c r="C531" s="139"/>
      <c r="D531" s="139"/>
      <c r="E531" s="139"/>
      <c r="F531" s="139"/>
      <c r="G531" s="139"/>
      <c r="H531" s="139"/>
      <c r="I531" s="132"/>
      <c r="J531" s="132"/>
      <c r="K531" s="139"/>
    </row>
    <row r="532" spans="2:11">
      <c r="B532" s="131"/>
      <c r="C532" s="139"/>
      <c r="D532" s="139"/>
      <c r="E532" s="139"/>
      <c r="F532" s="139"/>
      <c r="G532" s="139"/>
      <c r="H532" s="139"/>
      <c r="I532" s="132"/>
      <c r="J532" s="132"/>
      <c r="K532" s="139"/>
    </row>
    <row r="533" spans="2:11">
      <c r="B533" s="131"/>
      <c r="C533" s="139"/>
      <c r="D533" s="139"/>
      <c r="E533" s="139"/>
      <c r="F533" s="139"/>
      <c r="G533" s="139"/>
      <c r="H533" s="139"/>
      <c r="I533" s="132"/>
      <c r="J533" s="132"/>
      <c r="K533" s="139"/>
    </row>
    <row r="534" spans="2:11">
      <c r="B534" s="131"/>
      <c r="C534" s="139"/>
      <c r="D534" s="139"/>
      <c r="E534" s="139"/>
      <c r="F534" s="139"/>
      <c r="G534" s="139"/>
      <c r="H534" s="139"/>
      <c r="I534" s="132"/>
      <c r="J534" s="132"/>
      <c r="K534" s="139"/>
    </row>
    <row r="535" spans="2:11">
      <c r="B535" s="131"/>
      <c r="C535" s="139"/>
      <c r="D535" s="139"/>
      <c r="E535" s="139"/>
      <c r="F535" s="139"/>
      <c r="G535" s="139"/>
      <c r="H535" s="139"/>
      <c r="I535" s="132"/>
      <c r="J535" s="132"/>
      <c r="K535" s="139"/>
    </row>
    <row r="536" spans="2:11">
      <c r="B536" s="131"/>
      <c r="C536" s="139"/>
      <c r="D536" s="139"/>
      <c r="E536" s="139"/>
      <c r="F536" s="139"/>
      <c r="G536" s="139"/>
      <c r="H536" s="139"/>
      <c r="I536" s="132"/>
      <c r="J536" s="132"/>
      <c r="K536" s="139"/>
    </row>
    <row r="537" spans="2:11">
      <c r="B537" s="131"/>
      <c r="C537" s="139"/>
      <c r="D537" s="139"/>
      <c r="E537" s="139"/>
      <c r="F537" s="139"/>
      <c r="G537" s="139"/>
      <c r="H537" s="139"/>
      <c r="I537" s="132"/>
      <c r="J537" s="132"/>
      <c r="K537" s="139"/>
    </row>
    <row r="538" spans="2:11">
      <c r="B538" s="131"/>
      <c r="C538" s="139"/>
      <c r="D538" s="139"/>
      <c r="E538" s="139"/>
      <c r="F538" s="139"/>
      <c r="G538" s="139"/>
      <c r="H538" s="139"/>
      <c r="I538" s="132"/>
      <c r="J538" s="132"/>
      <c r="K538" s="139"/>
    </row>
    <row r="539" spans="2:11">
      <c r="B539" s="131"/>
      <c r="C539" s="139"/>
      <c r="D539" s="139"/>
      <c r="E539" s="139"/>
      <c r="F539" s="139"/>
      <c r="G539" s="139"/>
      <c r="H539" s="139"/>
      <c r="I539" s="132"/>
      <c r="J539" s="132"/>
      <c r="K539" s="139"/>
    </row>
    <row r="540" spans="2:11">
      <c r="B540" s="131"/>
      <c r="C540" s="139"/>
      <c r="D540" s="139"/>
      <c r="E540" s="139"/>
      <c r="F540" s="139"/>
      <c r="G540" s="139"/>
      <c r="H540" s="139"/>
      <c r="I540" s="132"/>
      <c r="J540" s="132"/>
      <c r="K540" s="139"/>
    </row>
    <row r="541" spans="2:11">
      <c r="B541" s="131"/>
      <c r="C541" s="139"/>
      <c r="D541" s="139"/>
      <c r="E541" s="139"/>
      <c r="F541" s="139"/>
      <c r="G541" s="139"/>
      <c r="H541" s="139"/>
      <c r="I541" s="132"/>
      <c r="J541" s="132"/>
      <c r="K541" s="139"/>
    </row>
    <row r="542" spans="2:11">
      <c r="B542" s="131"/>
      <c r="C542" s="139"/>
      <c r="D542" s="139"/>
      <c r="E542" s="139"/>
      <c r="F542" s="139"/>
      <c r="G542" s="139"/>
      <c r="H542" s="139"/>
      <c r="I542" s="132"/>
      <c r="J542" s="132"/>
      <c r="K542" s="139"/>
    </row>
    <row r="543" spans="2:11">
      <c r="B543" s="131"/>
      <c r="C543" s="139"/>
      <c r="D543" s="139"/>
      <c r="E543" s="139"/>
      <c r="F543" s="139"/>
      <c r="G543" s="139"/>
      <c r="H543" s="139"/>
      <c r="I543" s="132"/>
      <c r="J543" s="132"/>
      <c r="K543" s="139"/>
    </row>
    <row r="544" spans="2:11">
      <c r="B544" s="131"/>
      <c r="C544" s="139"/>
      <c r="D544" s="139"/>
      <c r="E544" s="139"/>
      <c r="F544" s="139"/>
      <c r="G544" s="139"/>
      <c r="H544" s="139"/>
      <c r="I544" s="132"/>
      <c r="J544" s="132"/>
      <c r="K544" s="139"/>
    </row>
    <row r="545" spans="2:11">
      <c r="B545" s="131"/>
      <c r="C545" s="139"/>
      <c r="D545" s="139"/>
      <c r="E545" s="139"/>
      <c r="F545" s="139"/>
      <c r="G545" s="139"/>
      <c r="H545" s="139"/>
      <c r="I545" s="132"/>
      <c r="J545" s="132"/>
      <c r="K545" s="139"/>
    </row>
    <row r="546" spans="2:11">
      <c r="B546" s="131"/>
      <c r="C546" s="139"/>
      <c r="D546" s="139"/>
      <c r="E546" s="139"/>
      <c r="F546" s="139"/>
      <c r="G546" s="139"/>
      <c r="H546" s="139"/>
      <c r="I546" s="132"/>
      <c r="J546" s="132"/>
      <c r="K546" s="139"/>
    </row>
    <row r="547" spans="2:11">
      <c r="B547" s="131"/>
      <c r="C547" s="139"/>
      <c r="D547" s="139"/>
      <c r="E547" s="139"/>
      <c r="F547" s="139"/>
      <c r="G547" s="139"/>
      <c r="H547" s="139"/>
      <c r="I547" s="132"/>
      <c r="J547" s="132"/>
      <c r="K547" s="139"/>
    </row>
    <row r="548" spans="2:11">
      <c r="B548" s="131"/>
      <c r="C548" s="139"/>
      <c r="D548" s="139"/>
      <c r="E548" s="139"/>
      <c r="F548" s="139"/>
      <c r="G548" s="139"/>
      <c r="H548" s="139"/>
      <c r="I548" s="132"/>
      <c r="J548" s="132"/>
      <c r="K548" s="139"/>
    </row>
    <row r="549" spans="2:11">
      <c r="B549" s="131"/>
      <c r="C549" s="139"/>
      <c r="D549" s="139"/>
      <c r="E549" s="139"/>
      <c r="F549" s="139"/>
      <c r="G549" s="139"/>
      <c r="H549" s="139"/>
      <c r="I549" s="132"/>
      <c r="J549" s="132"/>
      <c r="K549" s="139"/>
    </row>
    <row r="550" spans="2:11">
      <c r="B550" s="131"/>
      <c r="C550" s="139"/>
      <c r="D550" s="139"/>
      <c r="E550" s="139"/>
      <c r="F550" s="139"/>
      <c r="G550" s="139"/>
      <c r="H550" s="139"/>
      <c r="I550" s="132"/>
      <c r="J550" s="132"/>
      <c r="K550" s="139"/>
    </row>
    <row r="551" spans="2:11">
      <c r="B551" s="131"/>
      <c r="C551" s="139"/>
      <c r="D551" s="139"/>
      <c r="E551" s="139"/>
      <c r="F551" s="139"/>
      <c r="G551" s="139"/>
      <c r="H551" s="139"/>
      <c r="I551" s="132"/>
      <c r="J551" s="132"/>
      <c r="K551" s="139"/>
    </row>
    <row r="552" spans="2:11">
      <c r="B552" s="131"/>
      <c r="C552" s="139"/>
      <c r="D552" s="139"/>
      <c r="E552" s="139"/>
      <c r="F552" s="139"/>
      <c r="G552" s="139"/>
      <c r="H552" s="139"/>
      <c r="I552" s="132"/>
      <c r="J552" s="132"/>
      <c r="K552" s="139"/>
    </row>
    <row r="553" spans="2:11">
      <c r="B553" s="131"/>
      <c r="C553" s="139"/>
      <c r="D553" s="139"/>
      <c r="E553" s="139"/>
      <c r="F553" s="139"/>
      <c r="G553" s="139"/>
      <c r="H553" s="139"/>
      <c r="I553" s="132"/>
      <c r="J553" s="132"/>
      <c r="K553" s="139"/>
    </row>
    <row r="554" spans="2:11">
      <c r="B554" s="131"/>
      <c r="C554" s="139"/>
      <c r="D554" s="139"/>
      <c r="E554" s="139"/>
      <c r="F554" s="139"/>
      <c r="G554" s="139"/>
      <c r="H554" s="139"/>
      <c r="I554" s="132"/>
      <c r="J554" s="132"/>
      <c r="K554" s="139"/>
    </row>
    <row r="555" spans="2:11">
      <c r="B555" s="131"/>
      <c r="C555" s="139"/>
      <c r="D555" s="139"/>
      <c r="E555" s="139"/>
      <c r="F555" s="139"/>
      <c r="G555" s="139"/>
      <c r="H555" s="139"/>
      <c r="I555" s="132"/>
      <c r="J555" s="132"/>
      <c r="K555" s="139"/>
    </row>
    <row r="556" spans="2:11">
      <c r="B556" s="131"/>
      <c r="C556" s="139"/>
      <c r="D556" s="139"/>
      <c r="E556" s="139"/>
      <c r="F556" s="139"/>
      <c r="G556" s="139"/>
      <c r="H556" s="139"/>
      <c r="I556" s="132"/>
      <c r="J556" s="132"/>
      <c r="K556" s="139"/>
    </row>
    <row r="557" spans="2:11">
      <c r="B557" s="131"/>
      <c r="C557" s="139"/>
      <c r="D557" s="139"/>
      <c r="E557" s="139"/>
      <c r="F557" s="139"/>
      <c r="G557" s="139"/>
      <c r="H557" s="139"/>
      <c r="I557" s="132"/>
      <c r="J557" s="132"/>
      <c r="K557" s="139"/>
    </row>
    <row r="558" spans="2:11">
      <c r="B558" s="131"/>
      <c r="C558" s="139"/>
      <c r="D558" s="139"/>
      <c r="E558" s="139"/>
      <c r="F558" s="139"/>
      <c r="G558" s="139"/>
      <c r="H558" s="139"/>
      <c r="I558" s="132"/>
      <c r="J558" s="132"/>
      <c r="K558" s="139"/>
    </row>
    <row r="559" spans="2:11">
      <c r="B559" s="131"/>
      <c r="C559" s="139"/>
      <c r="D559" s="139"/>
      <c r="E559" s="139"/>
      <c r="F559" s="139"/>
      <c r="G559" s="139"/>
      <c r="H559" s="139"/>
      <c r="I559" s="132"/>
      <c r="J559" s="132"/>
      <c r="K559" s="139"/>
    </row>
    <row r="560" spans="2:11">
      <c r="B560" s="131"/>
      <c r="C560" s="139"/>
      <c r="D560" s="139"/>
      <c r="E560" s="139"/>
      <c r="F560" s="139"/>
      <c r="G560" s="139"/>
      <c r="H560" s="139"/>
      <c r="I560" s="132"/>
      <c r="J560" s="132"/>
      <c r="K560" s="139"/>
    </row>
    <row r="561" spans="2:11">
      <c r="B561" s="131"/>
      <c r="C561" s="139"/>
      <c r="D561" s="139"/>
      <c r="E561" s="139"/>
      <c r="F561" s="139"/>
      <c r="G561" s="139"/>
      <c r="H561" s="139"/>
      <c r="I561" s="132"/>
      <c r="J561" s="132"/>
      <c r="K561" s="139"/>
    </row>
    <row r="562" spans="2:11">
      <c r="B562" s="131"/>
      <c r="C562" s="139"/>
      <c r="D562" s="139"/>
      <c r="E562" s="139"/>
      <c r="F562" s="139"/>
      <c r="G562" s="139"/>
      <c r="H562" s="139"/>
      <c r="I562" s="132"/>
      <c r="J562" s="132"/>
      <c r="K562" s="139"/>
    </row>
    <row r="563" spans="2:11">
      <c r="B563" s="131"/>
      <c r="C563" s="139"/>
      <c r="D563" s="139"/>
      <c r="E563" s="139"/>
      <c r="F563" s="139"/>
      <c r="G563" s="139"/>
      <c r="H563" s="139"/>
      <c r="I563" s="132"/>
      <c r="J563" s="132"/>
      <c r="K563" s="139"/>
    </row>
    <row r="564" spans="2:11">
      <c r="B564" s="131"/>
      <c r="C564" s="139"/>
      <c r="D564" s="139"/>
      <c r="E564" s="139"/>
      <c r="F564" s="139"/>
      <c r="G564" s="139"/>
      <c r="H564" s="139"/>
      <c r="I564" s="132"/>
      <c r="J564" s="132"/>
      <c r="K564" s="139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146</v>
      </c>
      <c r="C1" s="77" t="s" vm="1">
        <v>224</v>
      </c>
    </row>
    <row r="2" spans="2:35">
      <c r="B2" s="56" t="s">
        <v>145</v>
      </c>
      <c r="C2" s="77" t="s">
        <v>225</v>
      </c>
    </row>
    <row r="3" spans="2:35">
      <c r="B3" s="56" t="s">
        <v>147</v>
      </c>
      <c r="C3" s="77" t="s">
        <v>226</v>
      </c>
      <c r="E3" s="2"/>
    </row>
    <row r="4" spans="2:35">
      <c r="B4" s="56" t="s">
        <v>148</v>
      </c>
      <c r="C4" s="77">
        <v>12152</v>
      </c>
    </row>
    <row r="6" spans="2:35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35" ht="26.25" customHeight="1">
      <c r="B7" s="158" t="s">
        <v>95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35" s="3" customFormat="1" ht="63">
      <c r="B8" s="22" t="s">
        <v>116</v>
      </c>
      <c r="C8" s="30" t="s">
        <v>46</v>
      </c>
      <c r="D8" s="13" t="s">
        <v>52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64</v>
      </c>
      <c r="O8" s="30" t="s">
        <v>61</v>
      </c>
      <c r="P8" s="30" t="s">
        <v>149</v>
      </c>
      <c r="Q8" s="31" t="s">
        <v>151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32" t="s">
        <v>203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</row>
    <row r="11" spans="2:35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AI11" s="1"/>
    </row>
    <row r="12" spans="2:35" ht="21.75" customHeight="1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35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35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35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3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1"/>
      <c r="C111" s="131"/>
      <c r="D111" s="13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1"/>
      <c r="C112" s="131"/>
      <c r="D112" s="131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1"/>
      <c r="C113" s="131"/>
      <c r="D113" s="131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1"/>
      <c r="C114" s="131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1"/>
      <c r="C115" s="131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1"/>
      <c r="C116" s="131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1"/>
      <c r="C117" s="131"/>
      <c r="D117" s="13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1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1"/>
      <c r="C119" s="131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1"/>
      <c r="C120" s="131"/>
      <c r="D120" s="13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1"/>
      <c r="C121" s="131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1"/>
      <c r="C122" s="131"/>
      <c r="D122" s="13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1"/>
      <c r="C123" s="131"/>
      <c r="D123" s="13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1"/>
      <c r="C124" s="131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1"/>
      <c r="C125" s="131"/>
      <c r="D125" s="13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1"/>
      <c r="C126" s="131"/>
      <c r="D126" s="13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1"/>
      <c r="C127" s="131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1"/>
      <c r="C128" s="131"/>
      <c r="D128" s="13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1"/>
      <c r="C129" s="131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1"/>
      <c r="C130" s="131"/>
      <c r="D130" s="131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1"/>
      <c r="C131" s="131"/>
      <c r="D131" s="131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1"/>
      <c r="C132" s="131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1"/>
      <c r="C133" s="131"/>
      <c r="D133" s="131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1"/>
      <c r="C134" s="131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1"/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1"/>
      <c r="C136" s="131"/>
      <c r="D136" s="131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1"/>
      <c r="C137" s="131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1"/>
      <c r="C138" s="131"/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1"/>
      <c r="C139" s="131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1"/>
      <c r="C140" s="131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1"/>
      <c r="C141" s="131"/>
      <c r="D141" s="131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1"/>
      <c r="C142" s="131"/>
      <c r="D142" s="131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1"/>
      <c r="C143" s="131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1"/>
      <c r="C144" s="131"/>
      <c r="D144" s="131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1"/>
      <c r="C145" s="131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1"/>
      <c r="C146" s="131"/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1"/>
      <c r="C147" s="131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1"/>
      <c r="C148" s="131"/>
      <c r="D148" s="131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1"/>
      <c r="C150" s="131"/>
      <c r="D150" s="131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1"/>
      <c r="C151" s="131"/>
      <c r="D151" s="131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1"/>
      <c r="C152" s="131"/>
      <c r="D152" s="131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1"/>
      <c r="C153" s="131"/>
      <c r="D153" s="131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1"/>
      <c r="C154" s="131"/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1"/>
      <c r="C155" s="131"/>
      <c r="D155" s="131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1"/>
      <c r="C156" s="131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1"/>
      <c r="C157" s="131"/>
      <c r="D157" s="131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1"/>
      <c r="C158" s="131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1"/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1"/>
      <c r="C160" s="131"/>
      <c r="D160" s="131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1"/>
      <c r="C162" s="131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1"/>
      <c r="C163" s="131"/>
      <c r="D163" s="131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1"/>
      <c r="C164" s="131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1"/>
      <c r="C165" s="131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1"/>
      <c r="C166" s="131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1"/>
      <c r="C167" s="131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1"/>
      <c r="C168" s="131"/>
      <c r="D168" s="131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1"/>
      <c r="C169" s="131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1"/>
      <c r="C170" s="131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1"/>
      <c r="C171" s="131"/>
      <c r="D171" s="131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1"/>
      <c r="C172" s="131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1"/>
      <c r="C173" s="131"/>
      <c r="D173" s="131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1"/>
      <c r="C174" s="131"/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1"/>
      <c r="C175" s="131"/>
      <c r="D175" s="131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1"/>
      <c r="C176" s="131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12152</v>
      </c>
    </row>
    <row r="6" spans="2:16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ht="26.25" customHeight="1">
      <c r="B7" s="158" t="s">
        <v>87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60"/>
    </row>
    <row r="8" spans="2:16" s="3" customFormat="1" ht="78.75">
      <c r="B8" s="22" t="s">
        <v>116</v>
      </c>
      <c r="C8" s="30" t="s">
        <v>46</v>
      </c>
      <c r="D8" s="30" t="s">
        <v>15</v>
      </c>
      <c r="E8" s="30" t="s">
        <v>68</v>
      </c>
      <c r="F8" s="30" t="s">
        <v>102</v>
      </c>
      <c r="G8" s="30" t="s">
        <v>18</v>
      </c>
      <c r="H8" s="30" t="s">
        <v>101</v>
      </c>
      <c r="I8" s="30" t="s">
        <v>17</v>
      </c>
      <c r="J8" s="30" t="s">
        <v>19</v>
      </c>
      <c r="K8" s="30" t="s">
        <v>200</v>
      </c>
      <c r="L8" s="30" t="s">
        <v>199</v>
      </c>
      <c r="M8" s="30" t="s">
        <v>110</v>
      </c>
      <c r="N8" s="30" t="s">
        <v>61</v>
      </c>
      <c r="O8" s="30" t="s">
        <v>149</v>
      </c>
      <c r="P8" s="31" t="s">
        <v>151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207</v>
      </c>
      <c r="L9" s="32"/>
      <c r="M9" s="32" t="s">
        <v>203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 ht="21.75" customHeight="1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3" t="s">
        <v>198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133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</row>
    <row r="351" spans="2:16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</row>
    <row r="352" spans="2:16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</row>
    <row r="353" spans="2:16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</row>
    <row r="354" spans="2:16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</row>
    <row r="355" spans="2:16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</row>
    <row r="356" spans="2:16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</row>
    <row r="357" spans="2:16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</row>
    <row r="358" spans="2:16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</row>
    <row r="359" spans="2:16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</row>
    <row r="360" spans="2:16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</row>
    <row r="361" spans="2:16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</row>
    <row r="362" spans="2:16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</row>
    <row r="363" spans="2:16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</row>
    <row r="364" spans="2:16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</row>
    <row r="365" spans="2:16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</row>
    <row r="366" spans="2:16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</row>
    <row r="367" spans="2:16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</row>
    <row r="368" spans="2:16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</row>
    <row r="369" spans="2:16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</row>
    <row r="370" spans="2:16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</row>
    <row r="371" spans="2:16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</row>
    <row r="372" spans="2:16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</row>
    <row r="373" spans="2:16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</row>
    <row r="374" spans="2:16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2:16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</row>
    <row r="376" spans="2:16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</row>
    <row r="377" spans="2:16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</row>
    <row r="378" spans="2:16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</row>
    <row r="379" spans="2:16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</row>
    <row r="380" spans="2:16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</row>
    <row r="381" spans="2:16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</row>
    <row r="382" spans="2:16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</row>
    <row r="383" spans="2:16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</row>
    <row r="384" spans="2:16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</row>
    <row r="385" spans="2:16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  <row r="386" spans="2:16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</row>
    <row r="387" spans="2:16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</row>
    <row r="388" spans="2:16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</row>
    <row r="389" spans="2:16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</row>
    <row r="390" spans="2:16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</row>
    <row r="391" spans="2:16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</row>
    <row r="392" spans="2:16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</row>
    <row r="393" spans="2:16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</row>
    <row r="394" spans="2:16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</row>
    <row r="395" spans="2:16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</row>
    <row r="396" spans="2:16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</row>
    <row r="397" spans="2:16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</row>
    <row r="398" spans="2:16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</row>
    <row r="399" spans="2:16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</row>
    <row r="400" spans="2:16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</row>
    <row r="401" spans="2:16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</row>
    <row r="402" spans="2:16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</row>
    <row r="403" spans="2:16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</row>
    <row r="404" spans="2:16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</row>
    <row r="405" spans="2:16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</row>
    <row r="406" spans="2:16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</row>
    <row r="407" spans="2:16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</row>
    <row r="408" spans="2:16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</row>
    <row r="409" spans="2:16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</row>
    <row r="410" spans="2:16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</row>
    <row r="411" spans="2:16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</row>
    <row r="412" spans="2:16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</row>
    <row r="413" spans="2:16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</row>
    <row r="414" spans="2:16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</row>
    <row r="415" spans="2:16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</row>
    <row r="416" spans="2:16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</row>
    <row r="417" spans="2:16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</row>
    <row r="418" spans="2:16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</row>
    <row r="419" spans="2:16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</row>
    <row r="420" spans="2:16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</row>
    <row r="421" spans="2:16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</row>
    <row r="422" spans="2:16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</row>
    <row r="423" spans="2:16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</row>
    <row r="424" spans="2:16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</row>
    <row r="425" spans="2:16">
      <c r="B425" s="131"/>
      <c r="C425" s="131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</row>
    <row r="426" spans="2:16">
      <c r="B426" s="131"/>
      <c r="C426" s="131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</row>
    <row r="427" spans="2:16">
      <c r="B427" s="131"/>
      <c r="C427" s="131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</row>
    <row r="428" spans="2:16">
      <c r="B428" s="131"/>
      <c r="C428" s="131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</row>
    <row r="429" spans="2:16">
      <c r="B429" s="131"/>
      <c r="C429" s="131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</row>
    <row r="430" spans="2:16">
      <c r="B430" s="131"/>
      <c r="C430" s="131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</row>
    <row r="431" spans="2:16">
      <c r="B431" s="131"/>
      <c r="C431" s="131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</row>
    <row r="432" spans="2:16">
      <c r="B432" s="131"/>
      <c r="C432" s="131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</row>
    <row r="433" spans="2:16">
      <c r="B433" s="131"/>
      <c r="C433" s="131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</row>
    <row r="434" spans="2:16">
      <c r="B434" s="131"/>
      <c r="C434" s="131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</row>
    <row r="435" spans="2:16">
      <c r="B435" s="131"/>
      <c r="C435" s="131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</row>
    <row r="436" spans="2:16">
      <c r="B436" s="131"/>
      <c r="C436" s="131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</row>
    <row r="437" spans="2:16">
      <c r="B437" s="131"/>
      <c r="C437" s="131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</row>
    <row r="438" spans="2:16">
      <c r="B438" s="131"/>
      <c r="C438" s="131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</row>
    <row r="439" spans="2:16">
      <c r="B439" s="131"/>
      <c r="C439" s="131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</row>
    <row r="440" spans="2:16">
      <c r="B440" s="131"/>
      <c r="C440" s="131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</row>
    <row r="441" spans="2:16">
      <c r="B441" s="131"/>
      <c r="C441" s="131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</row>
    <row r="442" spans="2:16">
      <c r="B442" s="131"/>
      <c r="C442" s="131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</row>
    <row r="443" spans="2:16">
      <c r="B443" s="131"/>
      <c r="C443" s="13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</row>
    <row r="444" spans="2:16">
      <c r="B444" s="131"/>
      <c r="C444" s="131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</row>
    <row r="445" spans="2:16">
      <c r="B445" s="131"/>
      <c r="C445" s="131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</row>
    <row r="446" spans="2:16">
      <c r="B446" s="131"/>
      <c r="C446" s="131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</row>
    <row r="447" spans="2:16">
      <c r="B447" s="131"/>
      <c r="C447" s="131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</row>
    <row r="448" spans="2:16">
      <c r="B448" s="131"/>
      <c r="C448" s="131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</row>
    <row r="449" spans="2:16">
      <c r="B449" s="131"/>
      <c r="C449" s="131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</row>
    <row r="450" spans="2:16">
      <c r="B450" s="131"/>
      <c r="C450" s="131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</row>
    <row r="451" spans="2:16">
      <c r="B451" s="131"/>
      <c r="C451" s="131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</row>
    <row r="452" spans="2:16">
      <c r="B452" s="131"/>
      <c r="C452" s="131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146</v>
      </c>
      <c r="C1" s="77" t="s" vm="1">
        <v>224</v>
      </c>
    </row>
    <row r="2" spans="2:19">
      <c r="B2" s="56" t="s">
        <v>145</v>
      </c>
      <c r="C2" s="77" t="s">
        <v>225</v>
      </c>
    </row>
    <row r="3" spans="2:19">
      <c r="B3" s="56" t="s">
        <v>147</v>
      </c>
      <c r="C3" s="77" t="s">
        <v>226</v>
      </c>
    </row>
    <row r="4" spans="2:19">
      <c r="B4" s="56" t="s">
        <v>148</v>
      </c>
      <c r="C4" s="77">
        <v>12152</v>
      </c>
    </row>
    <row r="6" spans="2:19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19" ht="26.25" customHeight="1">
      <c r="B7" s="158" t="s">
        <v>88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19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30" t="s">
        <v>200</v>
      </c>
      <c r="O8" s="30" t="s">
        <v>199</v>
      </c>
      <c r="P8" s="30" t="s">
        <v>110</v>
      </c>
      <c r="Q8" s="30" t="s">
        <v>61</v>
      </c>
      <c r="R8" s="30" t="s">
        <v>149</v>
      </c>
      <c r="S8" s="31" t="s">
        <v>151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20" t="s">
        <v>114</v>
      </c>
      <c r="S10" s="20" t="s">
        <v>152</v>
      </c>
    </row>
    <row r="11" spans="2:1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spans="2:19" ht="20.25" customHeight="1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spans="2:19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spans="2:19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spans="2:19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spans="2:1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spans="2:19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spans="2:19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spans="2:19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2:19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2:19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2:19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2:19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  <row r="116" spans="2:19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</row>
    <row r="117" spans="2:19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</row>
    <row r="118" spans="2:19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</row>
    <row r="119" spans="2:19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</row>
    <row r="153" spans="2:19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</row>
    <row r="154" spans="2:19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</row>
    <row r="155" spans="2:19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</row>
    <row r="156" spans="2:19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</row>
    <row r="157" spans="2:19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</row>
    <row r="158" spans="2:19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</row>
    <row r="159" spans="2:19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</row>
    <row r="160" spans="2:19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</row>
    <row r="161" spans="2:19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</row>
    <row r="162" spans="2:19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</row>
    <row r="163" spans="2:19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</row>
    <row r="164" spans="2:19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</row>
    <row r="165" spans="2:19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</row>
    <row r="166" spans="2:19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</row>
    <row r="167" spans="2:19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</row>
    <row r="168" spans="2:19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</row>
    <row r="169" spans="2:19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2:19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</row>
    <row r="171" spans="2:19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</row>
    <row r="172" spans="2:19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</row>
    <row r="175" spans="2:19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</row>
    <row r="176" spans="2:19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</row>
    <row r="177" spans="2:19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</row>
    <row r="178" spans="2:19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</row>
    <row r="179" spans="2:19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</row>
    <row r="180" spans="2:19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</row>
    <row r="181" spans="2:19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</row>
    <row r="182" spans="2:19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</row>
    <row r="183" spans="2:19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</row>
    <row r="184" spans="2:19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</row>
    <row r="185" spans="2:19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</row>
    <row r="186" spans="2:19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</row>
    <row r="187" spans="2:19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</row>
    <row r="188" spans="2:19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</row>
    <row r="189" spans="2:19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</row>
    <row r="190" spans="2:19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</row>
    <row r="191" spans="2:19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</row>
    <row r="192" spans="2:19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</row>
    <row r="193" spans="2:19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</row>
    <row r="194" spans="2:19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</row>
    <row r="195" spans="2:19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</row>
    <row r="196" spans="2:19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</row>
    <row r="197" spans="2:19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</row>
    <row r="198" spans="2:19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</row>
    <row r="199" spans="2:19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</row>
    <row r="200" spans="2:19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</row>
    <row r="201" spans="2:19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</row>
    <row r="202" spans="2:19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</row>
    <row r="203" spans="2:19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</row>
    <row r="204" spans="2:19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</row>
    <row r="205" spans="2:19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</row>
    <row r="206" spans="2:19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</row>
    <row r="207" spans="2:19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</row>
    <row r="208" spans="2:19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</row>
    <row r="209" spans="2:19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</row>
    <row r="210" spans="2:19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</row>
    <row r="211" spans="2:19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</row>
    <row r="212" spans="2:19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</row>
    <row r="213" spans="2:19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</row>
    <row r="214" spans="2:19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</row>
    <row r="215" spans="2:19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</row>
    <row r="216" spans="2:19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</row>
    <row r="217" spans="2:19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</row>
    <row r="218" spans="2:19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</row>
    <row r="219" spans="2:19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</row>
    <row r="220" spans="2:19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</row>
    <row r="221" spans="2:19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</row>
    <row r="222" spans="2:19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</row>
    <row r="223" spans="2:19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</row>
    <row r="224" spans="2:19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</row>
    <row r="225" spans="2:19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</row>
    <row r="226" spans="2:19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</row>
    <row r="227" spans="2:19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</row>
    <row r="228" spans="2:19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</row>
    <row r="229" spans="2:19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</row>
    <row r="230" spans="2:19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</row>
    <row r="231" spans="2:19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</row>
    <row r="232" spans="2:19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</row>
    <row r="233" spans="2:19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</row>
    <row r="234" spans="2:19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</row>
    <row r="235" spans="2:19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</row>
    <row r="236" spans="2:19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</row>
    <row r="237" spans="2:19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</row>
    <row r="238" spans="2:19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</row>
    <row r="239" spans="2:19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</row>
    <row r="240" spans="2:19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</row>
    <row r="241" spans="2:19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</row>
    <row r="242" spans="2:19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</row>
    <row r="243" spans="2:19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</row>
    <row r="244" spans="2:19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</row>
    <row r="245" spans="2:19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</row>
    <row r="246" spans="2:19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</row>
    <row r="247" spans="2:19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</row>
    <row r="248" spans="2:19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</row>
    <row r="249" spans="2:19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</row>
    <row r="250" spans="2:19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</row>
    <row r="251" spans="2:19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</row>
    <row r="252" spans="2:19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</row>
    <row r="253" spans="2:19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</row>
    <row r="254" spans="2:19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</row>
    <row r="255" spans="2:19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</row>
    <row r="256" spans="2:19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</row>
    <row r="257" spans="2:19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</row>
    <row r="258" spans="2:19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</row>
    <row r="259" spans="2:19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</row>
    <row r="260" spans="2:19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</row>
    <row r="261" spans="2:19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</row>
    <row r="262" spans="2:19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</row>
    <row r="263" spans="2:19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</row>
    <row r="264" spans="2:19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</row>
    <row r="265" spans="2:19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</row>
    <row r="266" spans="2:19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</row>
    <row r="267" spans="2:19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</row>
    <row r="268" spans="2:19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</row>
    <row r="269" spans="2:19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</row>
    <row r="270" spans="2:19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</row>
    <row r="271" spans="2:19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</row>
    <row r="272" spans="2:19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</row>
    <row r="273" spans="2:19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</row>
    <row r="274" spans="2:19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</row>
    <row r="275" spans="2:19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</row>
    <row r="276" spans="2:19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</row>
    <row r="277" spans="2:19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</row>
    <row r="278" spans="2:19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</row>
    <row r="279" spans="2:19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</row>
    <row r="280" spans="2:19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</row>
    <row r="281" spans="2:19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</row>
    <row r="282" spans="2:19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</row>
    <row r="283" spans="2:19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</row>
    <row r="284" spans="2:19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</row>
    <row r="285" spans="2:19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</row>
    <row r="286" spans="2:19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</row>
    <row r="287" spans="2:19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</row>
    <row r="288" spans="2:19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</row>
    <row r="289" spans="2:19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</row>
    <row r="290" spans="2:19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</row>
    <row r="291" spans="2:19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</row>
    <row r="292" spans="2:19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</row>
    <row r="293" spans="2:19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</row>
    <row r="294" spans="2:19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</row>
    <row r="295" spans="2:19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</row>
    <row r="296" spans="2:19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</row>
    <row r="297" spans="2:19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</row>
    <row r="298" spans="2:19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</row>
    <row r="299" spans="2:19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</row>
    <row r="300" spans="2:19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</row>
    <row r="301" spans="2:19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</row>
    <row r="302" spans="2:19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</row>
    <row r="303" spans="2:19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</row>
    <row r="304" spans="2:19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</row>
    <row r="305" spans="2:19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</row>
    <row r="306" spans="2:19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</row>
    <row r="307" spans="2:19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</row>
    <row r="308" spans="2:19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</row>
    <row r="309" spans="2:19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</row>
    <row r="310" spans="2:19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</row>
    <row r="311" spans="2:19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0.140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146</v>
      </c>
      <c r="C1" s="77" t="s" vm="1">
        <v>224</v>
      </c>
    </row>
    <row r="2" spans="2:30">
      <c r="B2" s="56" t="s">
        <v>145</v>
      </c>
      <c r="C2" s="77" t="s">
        <v>225</v>
      </c>
    </row>
    <row r="3" spans="2:30">
      <c r="B3" s="56" t="s">
        <v>147</v>
      </c>
      <c r="C3" s="77" t="s">
        <v>226</v>
      </c>
    </row>
    <row r="4" spans="2:30">
      <c r="B4" s="56" t="s">
        <v>148</v>
      </c>
      <c r="C4" s="77">
        <v>12152</v>
      </c>
    </row>
    <row r="6" spans="2:30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</row>
    <row r="7" spans="2:30" ht="26.25" customHeight="1">
      <c r="B7" s="158" t="s">
        <v>89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0"/>
    </row>
    <row r="8" spans="2:30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102</v>
      </c>
      <c r="J8" s="30" t="s">
        <v>18</v>
      </c>
      <c r="K8" s="30" t="s">
        <v>101</v>
      </c>
      <c r="L8" s="30" t="s">
        <v>17</v>
      </c>
      <c r="M8" s="70" t="s">
        <v>19</v>
      </c>
      <c r="N8" s="70" t="s">
        <v>200</v>
      </c>
      <c r="O8" s="30" t="s">
        <v>199</v>
      </c>
      <c r="P8" s="30" t="s">
        <v>110</v>
      </c>
      <c r="Q8" s="30" t="s">
        <v>61</v>
      </c>
      <c r="R8" s="30" t="s">
        <v>149</v>
      </c>
      <c r="S8" s="31" t="s">
        <v>151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207</v>
      </c>
      <c r="O9" s="32"/>
      <c r="P9" s="32" t="s">
        <v>203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  <c r="S10" s="20" t="s">
        <v>152</v>
      </c>
      <c r="AA10" s="1"/>
    </row>
    <row r="11" spans="2:30" s="4" customFormat="1" ht="18" customHeight="1">
      <c r="B11" s="123" t="s">
        <v>53</v>
      </c>
      <c r="C11" s="118"/>
      <c r="D11" s="118"/>
      <c r="E11" s="118"/>
      <c r="F11" s="118"/>
      <c r="G11" s="118"/>
      <c r="H11" s="118"/>
      <c r="I11" s="118"/>
      <c r="J11" s="120">
        <v>5.9890156015195402</v>
      </c>
      <c r="K11" s="118"/>
      <c r="L11" s="118"/>
      <c r="M11" s="121">
        <v>1.2227056336531617E-2</v>
      </c>
      <c r="N11" s="119"/>
      <c r="O11" s="120"/>
      <c r="P11" s="119">
        <v>32.280830000000002</v>
      </c>
      <c r="Q11" s="118"/>
      <c r="R11" s="121">
        <v>1</v>
      </c>
      <c r="S11" s="121">
        <f>P11/'סכום נכסי הקרן'!$C$42</f>
        <v>1.011524894170135E-3</v>
      </c>
      <c r="AA11" s="1"/>
      <c r="AD11" s="1"/>
    </row>
    <row r="12" spans="2:30" ht="17.25" customHeight="1">
      <c r="B12" s="124" t="s">
        <v>196</v>
      </c>
      <c r="C12" s="118"/>
      <c r="D12" s="118"/>
      <c r="E12" s="118"/>
      <c r="F12" s="118"/>
      <c r="G12" s="118"/>
      <c r="H12" s="118"/>
      <c r="I12" s="118"/>
      <c r="J12" s="120">
        <v>5.9890156015195402</v>
      </c>
      <c r="K12" s="118"/>
      <c r="L12" s="118"/>
      <c r="M12" s="121">
        <v>1.2227056336531617E-2</v>
      </c>
      <c r="N12" s="119"/>
      <c r="O12" s="120"/>
      <c r="P12" s="119">
        <v>32.280830000000002</v>
      </c>
      <c r="Q12" s="118"/>
      <c r="R12" s="121">
        <v>1</v>
      </c>
      <c r="S12" s="121">
        <f>P12/'סכום נכסי הקרן'!$C$42</f>
        <v>1.011524894170135E-3</v>
      </c>
    </row>
    <row r="13" spans="2:30">
      <c r="B13" s="104" t="s">
        <v>62</v>
      </c>
      <c r="C13" s="81"/>
      <c r="D13" s="81"/>
      <c r="E13" s="81"/>
      <c r="F13" s="81"/>
      <c r="G13" s="81"/>
      <c r="H13" s="81"/>
      <c r="I13" s="81"/>
      <c r="J13" s="92">
        <v>12.07</v>
      </c>
      <c r="K13" s="81"/>
      <c r="L13" s="81"/>
      <c r="M13" s="91">
        <v>1.0499999999999999E-2</v>
      </c>
      <c r="N13" s="90"/>
      <c r="O13" s="92"/>
      <c r="P13" s="90">
        <v>11.463569999999999</v>
      </c>
      <c r="Q13" s="81"/>
      <c r="R13" s="91">
        <v>0.35512005112631856</v>
      </c>
      <c r="S13" s="91">
        <f>P13/'סכום נכסי הקרן'!$C$42</f>
        <v>3.5921277213324236E-4</v>
      </c>
    </row>
    <row r="14" spans="2:30">
      <c r="B14" s="105" t="s">
        <v>1807</v>
      </c>
      <c r="C14" s="83" t="s">
        <v>1808</v>
      </c>
      <c r="D14" s="96" t="s">
        <v>1809</v>
      </c>
      <c r="E14" s="83" t="s">
        <v>353</v>
      </c>
      <c r="F14" s="96" t="s">
        <v>129</v>
      </c>
      <c r="G14" s="83" t="s">
        <v>311</v>
      </c>
      <c r="H14" s="83" t="s">
        <v>312</v>
      </c>
      <c r="I14" s="109">
        <v>43444</v>
      </c>
      <c r="J14" s="95">
        <v>12.07</v>
      </c>
      <c r="K14" s="96" t="s">
        <v>133</v>
      </c>
      <c r="L14" s="97">
        <v>4.0999999999999995E-2</v>
      </c>
      <c r="M14" s="94">
        <v>1.0499999999999999E-2</v>
      </c>
      <c r="N14" s="93">
        <v>7748.8</v>
      </c>
      <c r="O14" s="95">
        <v>147.94</v>
      </c>
      <c r="P14" s="93">
        <v>11.463569999999999</v>
      </c>
      <c r="Q14" s="94">
        <v>1.8395705268491365E-6</v>
      </c>
      <c r="R14" s="94">
        <v>0.35512005112631856</v>
      </c>
      <c r="S14" s="94">
        <f>P14/'סכום נכסי הקרן'!$C$42</f>
        <v>3.5921277213324236E-4</v>
      </c>
    </row>
    <row r="15" spans="2:30">
      <c r="B15" s="106"/>
      <c r="C15" s="83"/>
      <c r="D15" s="83"/>
      <c r="E15" s="83"/>
      <c r="F15" s="83"/>
      <c r="G15" s="83"/>
      <c r="H15" s="83"/>
      <c r="I15" s="83"/>
      <c r="J15" s="95"/>
      <c r="K15" s="83"/>
      <c r="L15" s="83"/>
      <c r="M15" s="94"/>
      <c r="N15" s="93"/>
      <c r="O15" s="95"/>
      <c r="P15" s="83"/>
      <c r="Q15" s="83"/>
      <c r="R15" s="94"/>
      <c r="S15" s="83"/>
    </row>
    <row r="16" spans="2:30">
      <c r="B16" s="104" t="s">
        <v>63</v>
      </c>
      <c r="C16" s="81"/>
      <c r="D16" s="81"/>
      <c r="E16" s="81"/>
      <c r="F16" s="81"/>
      <c r="G16" s="81"/>
      <c r="H16" s="81"/>
      <c r="I16" s="81"/>
      <c r="J16" s="92">
        <v>2.6403621129774044</v>
      </c>
      <c r="K16" s="81"/>
      <c r="L16" s="81"/>
      <c r="M16" s="91">
        <v>1.3178105187714425E-2</v>
      </c>
      <c r="N16" s="90"/>
      <c r="O16" s="92"/>
      <c r="P16" s="90">
        <v>20.817260000000001</v>
      </c>
      <c r="Q16" s="81"/>
      <c r="R16" s="91">
        <v>0.64487994887368139</v>
      </c>
      <c r="S16" s="91">
        <f>P16/'סכום נכסי הקרן'!$C$42</f>
        <v>6.5231212203689269E-4</v>
      </c>
    </row>
    <row r="17" spans="2:19">
      <c r="B17" s="105" t="s">
        <v>1810</v>
      </c>
      <c r="C17" s="83" t="s">
        <v>1811</v>
      </c>
      <c r="D17" s="96" t="s">
        <v>1809</v>
      </c>
      <c r="E17" s="83" t="s">
        <v>1812</v>
      </c>
      <c r="F17" s="96" t="s">
        <v>1180</v>
      </c>
      <c r="G17" s="83" t="s">
        <v>324</v>
      </c>
      <c r="H17" s="83" t="s">
        <v>131</v>
      </c>
      <c r="I17" s="109">
        <v>43636</v>
      </c>
      <c r="J17" s="95">
        <v>6.81</v>
      </c>
      <c r="K17" s="96" t="s">
        <v>133</v>
      </c>
      <c r="L17" s="97">
        <v>3.7400000000000003E-2</v>
      </c>
      <c r="M17" s="94">
        <v>1.72E-2</v>
      </c>
      <c r="N17" s="93">
        <v>3233</v>
      </c>
      <c r="O17" s="95">
        <v>115.39</v>
      </c>
      <c r="P17" s="93">
        <v>3.7305600000000001</v>
      </c>
      <c r="Q17" s="94">
        <v>6.2769629828097033E-6</v>
      </c>
      <c r="R17" s="94">
        <v>0.11556580174673327</v>
      </c>
      <c r="S17" s="94">
        <f>P17/'סכום נכסי הקרן'!$C$42</f>
        <v>1.1689768538155118E-4</v>
      </c>
    </row>
    <row r="18" spans="2:19">
      <c r="B18" s="105" t="s">
        <v>1813</v>
      </c>
      <c r="C18" s="83" t="s">
        <v>1814</v>
      </c>
      <c r="D18" s="96" t="s">
        <v>1809</v>
      </c>
      <c r="E18" s="83" t="s">
        <v>1815</v>
      </c>
      <c r="F18" s="96" t="s">
        <v>130</v>
      </c>
      <c r="G18" s="83" t="s">
        <v>500</v>
      </c>
      <c r="H18" s="83" t="s">
        <v>131</v>
      </c>
      <c r="I18" s="109">
        <v>43741</v>
      </c>
      <c r="J18" s="95">
        <v>1.73</v>
      </c>
      <c r="K18" s="96" t="s">
        <v>133</v>
      </c>
      <c r="L18" s="97">
        <v>1.34E-2</v>
      </c>
      <c r="M18" s="94">
        <v>1.23E-2</v>
      </c>
      <c r="N18" s="93">
        <v>17000</v>
      </c>
      <c r="O18" s="95">
        <v>100.51</v>
      </c>
      <c r="P18" s="93">
        <v>17.0867</v>
      </c>
      <c r="Q18" s="94">
        <v>3.4E-5</v>
      </c>
      <c r="R18" s="94">
        <v>0.52931414712694813</v>
      </c>
      <c r="S18" s="94">
        <f>P18/'סכום נכסי הקרן'!$C$42</f>
        <v>5.3541443665534145E-4</v>
      </c>
    </row>
    <row r="19" spans="2:19">
      <c r="B19" s="107"/>
      <c r="C19" s="108"/>
      <c r="D19" s="108"/>
      <c r="E19" s="108"/>
      <c r="F19" s="108"/>
      <c r="G19" s="108"/>
      <c r="H19" s="108"/>
      <c r="I19" s="108"/>
      <c r="J19" s="110"/>
      <c r="K19" s="108"/>
      <c r="L19" s="108"/>
      <c r="M19" s="111"/>
      <c r="N19" s="112"/>
      <c r="O19" s="110"/>
      <c r="P19" s="108"/>
      <c r="Q19" s="108"/>
      <c r="R19" s="111"/>
      <c r="S19" s="108"/>
    </row>
    <row r="20" spans="2:19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spans="2:19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2:19">
      <c r="B22" s="133" t="s">
        <v>216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spans="2:19">
      <c r="B23" s="133" t="s">
        <v>112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spans="2:19">
      <c r="B24" s="133" t="s">
        <v>198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spans="2:19">
      <c r="B25" s="133" t="s">
        <v>206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2:19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spans="2:19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spans="2:19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spans="2:19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spans="2:19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2:19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2:19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2:19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spans="2:19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spans="2:19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spans="2:19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spans="2:19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spans="2:19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spans="2:19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spans="2:19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spans="2:19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spans="2:19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2:19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2:19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2:19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2:19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2:19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2:19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2:19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spans="2:19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spans="2:19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spans="2:19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spans="2:19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spans="2:19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2:19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2:19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2:19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spans="2:19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spans="2:19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spans="2:19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spans="2:19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spans="2:19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2:19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  <row r="64" spans="2:19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</row>
    <row r="65" spans="2:19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</row>
    <row r="66" spans="2:19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</row>
    <row r="67" spans="2:19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</row>
    <row r="68" spans="2:19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</row>
    <row r="69" spans="2:19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</row>
    <row r="70" spans="2:19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</row>
    <row r="71" spans="2:19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</row>
    <row r="72" spans="2:19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</row>
    <row r="73" spans="2:19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</row>
    <row r="74" spans="2:19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</row>
    <row r="75" spans="2:19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</row>
    <row r="76" spans="2:19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</row>
    <row r="77" spans="2:19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</row>
    <row r="78" spans="2:19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</row>
    <row r="79" spans="2:19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</row>
    <row r="80" spans="2:19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</row>
    <row r="81" spans="2:19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</row>
    <row r="82" spans="2:19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</row>
    <row r="83" spans="2:19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</row>
    <row r="84" spans="2:19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</row>
    <row r="85" spans="2:19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</row>
    <row r="86" spans="2:19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</row>
    <row r="87" spans="2:19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</row>
    <row r="88" spans="2:19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</row>
    <row r="89" spans="2:19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</row>
    <row r="90" spans="2:19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</row>
    <row r="91" spans="2:19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</row>
    <row r="92" spans="2:19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</row>
    <row r="93" spans="2:19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</row>
    <row r="94" spans="2:19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</row>
    <row r="95" spans="2:19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</row>
    <row r="96" spans="2:19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</row>
    <row r="97" spans="2:19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</row>
    <row r="98" spans="2:19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</row>
    <row r="99" spans="2:19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</row>
    <row r="100" spans="2:19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</row>
    <row r="101" spans="2:19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</row>
    <row r="102" spans="2:19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</row>
    <row r="103" spans="2:19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</row>
    <row r="104" spans="2:19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</row>
    <row r="105" spans="2:19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</row>
    <row r="106" spans="2:19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</row>
    <row r="107" spans="2:19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</row>
    <row r="108" spans="2:19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</row>
    <row r="109" spans="2:19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</row>
    <row r="110" spans="2:19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</row>
    <row r="111" spans="2:19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</row>
    <row r="112" spans="2:19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</row>
    <row r="113" spans="2:19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</row>
    <row r="114" spans="2:19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</row>
    <row r="115" spans="2:19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</row>
    <row r="116" spans="2:19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</row>
    <row r="117" spans="2:19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</row>
    <row r="118" spans="2:19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</row>
    <row r="119" spans="2:19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</row>
    <row r="153" spans="2:19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</row>
    <row r="154" spans="2:19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</row>
    <row r="155" spans="2:19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</row>
    <row r="156" spans="2:19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</row>
    <row r="157" spans="2:19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</row>
    <row r="158" spans="2:19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</row>
    <row r="159" spans="2:19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</row>
    <row r="160" spans="2:19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</row>
    <row r="161" spans="2:19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</row>
    <row r="162" spans="2:19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</row>
    <row r="163" spans="2:19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</row>
    <row r="164" spans="2:19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</row>
    <row r="165" spans="2:19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</row>
    <row r="166" spans="2:19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</row>
    <row r="167" spans="2:19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</row>
    <row r="168" spans="2:19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</row>
    <row r="169" spans="2:19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2:19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</row>
    <row r="171" spans="2:19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</row>
    <row r="172" spans="2:19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</row>
    <row r="175" spans="2:19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</row>
    <row r="176" spans="2:19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</row>
    <row r="177" spans="2:19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</row>
    <row r="178" spans="2:19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</row>
    <row r="179" spans="2:19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</row>
    <row r="180" spans="2:19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</row>
    <row r="181" spans="2:19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</row>
    <row r="182" spans="2:19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</row>
    <row r="183" spans="2:19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</row>
    <row r="184" spans="2:19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</row>
    <row r="185" spans="2:19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</row>
    <row r="186" spans="2:19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</row>
    <row r="187" spans="2:19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</row>
    <row r="188" spans="2:19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</row>
    <row r="189" spans="2:19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</row>
    <row r="190" spans="2:19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</row>
    <row r="191" spans="2:19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</row>
    <row r="192" spans="2:19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</row>
    <row r="193" spans="2:19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</row>
    <row r="194" spans="2:19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</row>
    <row r="195" spans="2:19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</row>
    <row r="196" spans="2:19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</row>
    <row r="197" spans="2:19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</row>
    <row r="198" spans="2:19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</row>
    <row r="199" spans="2:19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</row>
    <row r="200" spans="2:19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</row>
    <row r="201" spans="2:19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</row>
    <row r="202" spans="2:19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</row>
    <row r="203" spans="2:19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</row>
    <row r="204" spans="2:19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</row>
    <row r="205" spans="2:19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</row>
    <row r="206" spans="2:19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</row>
    <row r="207" spans="2:19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</row>
    <row r="208" spans="2:19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</row>
    <row r="209" spans="2:19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</row>
    <row r="210" spans="2:19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</row>
    <row r="211" spans="2:19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</row>
    <row r="212" spans="2:19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</row>
    <row r="213" spans="2:19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</row>
    <row r="214" spans="2:19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</row>
    <row r="215" spans="2:19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</row>
    <row r="216" spans="2:19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</row>
    <row r="217" spans="2:19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</row>
    <row r="218" spans="2:19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</row>
    <row r="219" spans="2:19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</row>
    <row r="220" spans="2:19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</row>
    <row r="221" spans="2:19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</row>
    <row r="222" spans="2:19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</row>
    <row r="223" spans="2:19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</row>
    <row r="224" spans="2:19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</row>
    <row r="225" spans="2:19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</row>
    <row r="226" spans="2:19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</row>
    <row r="227" spans="2:19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</row>
    <row r="228" spans="2:19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</row>
    <row r="229" spans="2:19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</row>
    <row r="230" spans="2:19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</row>
    <row r="231" spans="2:19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</row>
    <row r="232" spans="2:19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</row>
    <row r="233" spans="2:19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</row>
    <row r="234" spans="2:19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</row>
    <row r="235" spans="2:19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</row>
    <row r="236" spans="2:19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</row>
    <row r="237" spans="2:19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</row>
    <row r="238" spans="2:19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</row>
    <row r="239" spans="2:19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</row>
    <row r="240" spans="2:19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</row>
    <row r="241" spans="2:19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</row>
    <row r="242" spans="2:19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</row>
    <row r="243" spans="2:19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</row>
    <row r="244" spans="2:19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</row>
    <row r="245" spans="2:19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</row>
    <row r="246" spans="2:19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</row>
    <row r="247" spans="2:19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</row>
    <row r="248" spans="2:19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</row>
    <row r="249" spans="2:19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</row>
    <row r="250" spans="2:19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</row>
    <row r="251" spans="2:19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</row>
    <row r="252" spans="2:19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</row>
    <row r="253" spans="2:19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</row>
    <row r="254" spans="2:19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</row>
    <row r="255" spans="2:19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</row>
    <row r="256" spans="2:19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</row>
    <row r="257" spans="2:19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</row>
    <row r="258" spans="2:19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</row>
    <row r="259" spans="2:19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</row>
    <row r="260" spans="2:19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</row>
    <row r="261" spans="2:19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</row>
    <row r="262" spans="2:19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</row>
    <row r="263" spans="2:19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</row>
    <row r="264" spans="2:19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</row>
    <row r="265" spans="2:19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</row>
    <row r="266" spans="2:19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</row>
    <row r="267" spans="2:19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</row>
    <row r="268" spans="2:19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</row>
    <row r="269" spans="2:19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</row>
    <row r="270" spans="2:19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</row>
    <row r="271" spans="2:19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</row>
    <row r="272" spans="2:19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</row>
    <row r="273" spans="2:19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</row>
    <row r="274" spans="2:19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</row>
    <row r="275" spans="2:19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</row>
    <row r="276" spans="2:19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</row>
    <row r="277" spans="2:19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</row>
    <row r="278" spans="2:19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</row>
    <row r="279" spans="2:19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</row>
    <row r="280" spans="2:19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</row>
    <row r="281" spans="2:19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</row>
    <row r="282" spans="2:19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</row>
    <row r="283" spans="2:19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</row>
    <row r="284" spans="2:19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</row>
    <row r="285" spans="2:19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</row>
    <row r="286" spans="2:19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</row>
    <row r="287" spans="2:19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</row>
    <row r="288" spans="2:19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</row>
    <row r="289" spans="2:19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</row>
    <row r="290" spans="2:19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</row>
    <row r="291" spans="2:19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</row>
    <row r="292" spans="2:19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</row>
    <row r="293" spans="2:19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</row>
    <row r="294" spans="2:19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</row>
    <row r="295" spans="2:19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</row>
    <row r="296" spans="2:19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</row>
    <row r="297" spans="2:19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</row>
    <row r="298" spans="2:19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</row>
    <row r="299" spans="2:19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</row>
    <row r="300" spans="2:19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</row>
    <row r="301" spans="2:19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</row>
    <row r="302" spans="2:19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</row>
    <row r="303" spans="2:19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</row>
    <row r="304" spans="2:19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</row>
    <row r="305" spans="2:19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</row>
    <row r="306" spans="2:19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</row>
    <row r="307" spans="2:19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</row>
    <row r="308" spans="2:19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</row>
    <row r="309" spans="2:19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</row>
    <row r="310" spans="2:19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</row>
    <row r="311" spans="2:19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</row>
    <row r="312" spans="2:19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</row>
    <row r="313" spans="2:19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</row>
    <row r="314" spans="2:19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</row>
    <row r="315" spans="2:19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</row>
    <row r="316" spans="2:19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</row>
    <row r="317" spans="2:19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</row>
    <row r="318" spans="2:19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</row>
    <row r="319" spans="2:19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</row>
    <row r="320" spans="2:19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</row>
    <row r="321" spans="2:19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</row>
    <row r="322" spans="2:19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</row>
    <row r="323" spans="2:19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</row>
    <row r="324" spans="2:19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</row>
    <row r="325" spans="2:19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</row>
    <row r="326" spans="2:19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</row>
    <row r="327" spans="2:19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</row>
    <row r="328" spans="2:19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</row>
    <row r="329" spans="2:19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</row>
    <row r="330" spans="2:19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</row>
    <row r="331" spans="2:19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</row>
    <row r="332" spans="2:19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</row>
    <row r="333" spans="2:19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</row>
    <row r="334" spans="2:19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</row>
    <row r="335" spans="2:19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</row>
    <row r="336" spans="2:19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</row>
    <row r="337" spans="2:19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</row>
    <row r="338" spans="2:19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</row>
    <row r="339" spans="2:19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</row>
    <row r="340" spans="2:19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</row>
    <row r="341" spans="2:19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</row>
    <row r="342" spans="2:19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</row>
    <row r="343" spans="2:19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</row>
    <row r="344" spans="2:19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</row>
    <row r="345" spans="2:19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</row>
    <row r="346" spans="2:19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</row>
    <row r="347" spans="2:19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</row>
    <row r="348" spans="2:19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</row>
    <row r="349" spans="2:19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</row>
    <row r="350" spans="2:19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</row>
    <row r="351" spans="2:19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</row>
    <row r="352" spans="2:19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</row>
    <row r="353" spans="2:19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</row>
    <row r="354" spans="2:19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</row>
    <row r="355" spans="2:19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</row>
    <row r="356" spans="2:19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</row>
    <row r="357" spans="2:19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</row>
    <row r="358" spans="2:19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</row>
    <row r="359" spans="2:19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</row>
    <row r="360" spans="2:19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</row>
    <row r="361" spans="2:19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</row>
    <row r="362" spans="2:19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</row>
    <row r="363" spans="2:19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</row>
    <row r="364" spans="2:19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</row>
    <row r="365" spans="2:19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</row>
    <row r="366" spans="2:19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</row>
    <row r="367" spans="2:19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</row>
    <row r="368" spans="2:19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</row>
    <row r="369" spans="2:19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</row>
    <row r="370" spans="2:19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</row>
    <row r="371" spans="2:19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</row>
    <row r="372" spans="2:19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</row>
    <row r="373" spans="2:19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</row>
    <row r="374" spans="2:19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</row>
    <row r="375" spans="2:19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</row>
    <row r="376" spans="2:19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</row>
    <row r="377" spans="2:19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</row>
    <row r="378" spans="2:19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</row>
    <row r="379" spans="2:19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</row>
    <row r="380" spans="2:19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</row>
    <row r="381" spans="2:19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</row>
    <row r="382" spans="2:19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</row>
    <row r="383" spans="2:19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</row>
    <row r="384" spans="2:19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</row>
    <row r="385" spans="2:19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</row>
    <row r="386" spans="2:19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</row>
    <row r="387" spans="2:19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</row>
    <row r="388" spans="2:19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</row>
    <row r="389" spans="2:19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</row>
    <row r="390" spans="2:19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</row>
    <row r="391" spans="2:19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</row>
    <row r="392" spans="2:19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</row>
    <row r="393" spans="2:19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</row>
    <row r="394" spans="2:19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</row>
    <row r="395" spans="2:19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</row>
    <row r="396" spans="2:19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</row>
    <row r="397" spans="2:19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</row>
    <row r="398" spans="2:19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</row>
    <row r="399" spans="2:19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</row>
    <row r="400" spans="2:19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</row>
    <row r="401" spans="2:19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</row>
    <row r="402" spans="2:19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</row>
    <row r="403" spans="2:19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</row>
    <row r="404" spans="2:19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</row>
    <row r="405" spans="2:19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</row>
    <row r="406" spans="2:19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</row>
    <row r="407" spans="2:19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</row>
    <row r="408" spans="2:19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</row>
    <row r="409" spans="2:19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</row>
    <row r="410" spans="2:19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</row>
    <row r="411" spans="2:19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</row>
    <row r="412" spans="2:19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</row>
    <row r="413" spans="2:19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</row>
    <row r="414" spans="2:19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</row>
    <row r="415" spans="2:19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</row>
    <row r="416" spans="2:19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</row>
    <row r="417" spans="2:19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</row>
    <row r="418" spans="2:19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</row>
    <row r="419" spans="2:19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</row>
    <row r="420" spans="2:19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</row>
    <row r="421" spans="2:19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</row>
    <row r="422" spans="2:19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</row>
    <row r="423" spans="2:19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</row>
    <row r="424" spans="2:19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</row>
    <row r="425" spans="2:19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</row>
    <row r="426" spans="2:19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</row>
    <row r="427" spans="2:19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</row>
    <row r="428" spans="2:19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</row>
    <row r="429" spans="2:19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</row>
    <row r="430" spans="2:19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</row>
    <row r="431" spans="2:19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</row>
    <row r="432" spans="2:19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</row>
    <row r="433" spans="2:19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</row>
    <row r="434" spans="2:19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</row>
    <row r="435" spans="2:19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</row>
    <row r="436" spans="2:19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</row>
    <row r="437" spans="2:19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</row>
    <row r="438" spans="2:19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</row>
    <row r="439" spans="2:19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</row>
    <row r="440" spans="2:19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</row>
    <row r="441" spans="2:19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</row>
    <row r="442" spans="2:19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</row>
    <row r="443" spans="2:19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</row>
    <row r="444" spans="2:19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</row>
    <row r="445" spans="2:19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</row>
    <row r="446" spans="2:19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</row>
    <row r="447" spans="2:19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</row>
    <row r="448" spans="2:19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</row>
    <row r="449" spans="2:19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</row>
    <row r="450" spans="2:19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</row>
    <row r="451" spans="2:19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</row>
    <row r="452" spans="2:19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</row>
    <row r="453" spans="2:19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</row>
    <row r="454" spans="2:19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</row>
    <row r="455" spans="2:19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</row>
    <row r="456" spans="2:19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</row>
    <row r="457" spans="2:19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</row>
    <row r="458" spans="2:19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</row>
    <row r="459" spans="2:19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</row>
    <row r="460" spans="2:19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</row>
    <row r="461" spans="2:19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</row>
    <row r="462" spans="2:19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</row>
    <row r="463" spans="2:19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</row>
    <row r="464" spans="2:19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</row>
    <row r="465" spans="2:19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</row>
    <row r="466" spans="2:19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</row>
    <row r="467" spans="2:19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</row>
    <row r="468" spans="2:19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</row>
    <row r="469" spans="2:19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</row>
    <row r="470" spans="2:19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</row>
    <row r="471" spans="2:19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</row>
    <row r="472" spans="2:19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</row>
    <row r="473" spans="2:19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</row>
    <row r="474" spans="2:19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</row>
    <row r="475" spans="2:19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</row>
    <row r="476" spans="2:19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</row>
    <row r="477" spans="2:19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</row>
    <row r="478" spans="2:19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</row>
    <row r="479" spans="2:19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</row>
    <row r="480" spans="2:19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</row>
    <row r="481" spans="2:19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</row>
    <row r="482" spans="2:19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</row>
    <row r="483" spans="2:19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</row>
    <row r="484" spans="2:19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</row>
    <row r="485" spans="2:19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</row>
    <row r="486" spans="2:19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</row>
    <row r="487" spans="2:19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</row>
    <row r="488" spans="2:19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</row>
    <row r="489" spans="2:19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</row>
    <row r="490" spans="2:19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</row>
    <row r="491" spans="2:19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</row>
    <row r="492" spans="2:19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</row>
    <row r="493" spans="2:19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</row>
    <row r="494" spans="2:19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</row>
    <row r="495" spans="2:19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</row>
    <row r="496" spans="2:19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</row>
    <row r="497" spans="2:19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</row>
    <row r="498" spans="2:19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</row>
    <row r="499" spans="2:19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</row>
    <row r="500" spans="2:19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</row>
    <row r="501" spans="2:19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</row>
    <row r="502" spans="2:19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</row>
    <row r="503" spans="2:19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</row>
    <row r="504" spans="2:19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</row>
    <row r="505" spans="2:19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</row>
    <row r="506" spans="2:19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</row>
    <row r="507" spans="2:19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</row>
    <row r="508" spans="2:19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</row>
    <row r="509" spans="2:19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</row>
    <row r="510" spans="2:19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</row>
    <row r="511" spans="2:19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</row>
    <row r="512" spans="2:19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</row>
    <row r="513" spans="2:19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</row>
    <row r="514" spans="2:19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</row>
    <row r="515" spans="2:19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</row>
    <row r="516" spans="2:19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</row>
    <row r="517" spans="2:19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</row>
    <row r="518" spans="2:19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</row>
    <row r="519" spans="2:19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</row>
    <row r="520" spans="2:19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</row>
    <row r="521" spans="2:19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</row>
    <row r="522" spans="2:19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</row>
    <row r="523" spans="2:19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</row>
    <row r="524" spans="2:19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</row>
    <row r="525" spans="2:19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</row>
    <row r="526" spans="2:19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</row>
    <row r="527" spans="2:19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</row>
    <row r="528" spans="2:19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</row>
    <row r="529" spans="2:19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</row>
    <row r="530" spans="2:19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</row>
    <row r="531" spans="2:19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</row>
    <row r="532" spans="2:19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</row>
    <row r="533" spans="2:19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</row>
    <row r="534" spans="2:19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</row>
    <row r="535" spans="2:19">
      <c r="B535" s="131"/>
      <c r="C535" s="131"/>
      <c r="D535" s="131"/>
      <c r="E535" s="131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</row>
    <row r="536" spans="2:19">
      <c r="B536" s="131"/>
      <c r="C536" s="131"/>
      <c r="D536" s="131"/>
      <c r="E536" s="131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</row>
    <row r="537" spans="2:19">
      <c r="B537" s="131"/>
      <c r="C537" s="131"/>
      <c r="D537" s="131"/>
      <c r="E537" s="131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</row>
    <row r="538" spans="2:19">
      <c r="B538" s="138"/>
      <c r="C538" s="131"/>
      <c r="D538" s="131"/>
      <c r="E538" s="131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</row>
    <row r="539" spans="2:19">
      <c r="B539" s="138"/>
      <c r="C539" s="131"/>
      <c r="D539" s="131"/>
      <c r="E539" s="131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</row>
    <row r="540" spans="2:19">
      <c r="B540" s="139"/>
      <c r="C540" s="131"/>
      <c r="D540" s="131"/>
      <c r="E540" s="131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</row>
    <row r="541" spans="2:19">
      <c r="B541" s="131"/>
      <c r="C541" s="131"/>
      <c r="D541" s="131"/>
      <c r="E541" s="131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</row>
    <row r="542" spans="2:19">
      <c r="B542" s="131"/>
      <c r="C542" s="131"/>
      <c r="D542" s="131"/>
      <c r="E542" s="131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</row>
    <row r="543" spans="2:19">
      <c r="B543" s="131"/>
      <c r="C543" s="131"/>
      <c r="D543" s="131"/>
      <c r="E543" s="131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</row>
    <row r="544" spans="2:19">
      <c r="B544" s="131"/>
      <c r="C544" s="131"/>
      <c r="D544" s="131"/>
      <c r="E544" s="131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</row>
    <row r="545" spans="2:19">
      <c r="B545" s="131"/>
      <c r="C545" s="131"/>
      <c r="D545" s="131"/>
      <c r="E545" s="131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</row>
    <row r="546" spans="2:19">
      <c r="B546" s="131"/>
      <c r="C546" s="131"/>
      <c r="D546" s="131"/>
      <c r="E546" s="131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</row>
    <row r="547" spans="2:19">
      <c r="B547" s="131"/>
      <c r="C547" s="131"/>
      <c r="D547" s="131"/>
      <c r="E547" s="131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</row>
    <row r="548" spans="2:19">
      <c r="B548" s="131"/>
      <c r="C548" s="131"/>
      <c r="D548" s="131"/>
      <c r="E548" s="131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</row>
    <row r="549" spans="2:19">
      <c r="B549" s="131"/>
      <c r="C549" s="131"/>
      <c r="D549" s="131"/>
      <c r="E549" s="131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</row>
    <row r="550" spans="2:19">
      <c r="B550" s="131"/>
      <c r="C550" s="131"/>
      <c r="D550" s="131"/>
      <c r="E550" s="131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</row>
    <row r="551" spans="2:19">
      <c r="B551" s="131"/>
      <c r="C551" s="131"/>
      <c r="D551" s="131"/>
      <c r="E551" s="131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</row>
    <row r="552" spans="2:19">
      <c r="B552" s="131"/>
      <c r="C552" s="131"/>
      <c r="D552" s="131"/>
      <c r="E552" s="131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</row>
    <row r="553" spans="2:19">
      <c r="B553" s="131"/>
      <c r="C553" s="131"/>
      <c r="D553" s="131"/>
      <c r="E553" s="131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</row>
    <row r="554" spans="2:19">
      <c r="B554" s="131"/>
      <c r="C554" s="131"/>
      <c r="D554" s="131"/>
      <c r="E554" s="131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</row>
    <row r="555" spans="2:19">
      <c r="B555" s="131"/>
      <c r="C555" s="131"/>
      <c r="D555" s="131"/>
      <c r="E555" s="131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</row>
    <row r="556" spans="2:19">
      <c r="B556" s="131"/>
      <c r="C556" s="131"/>
      <c r="D556" s="131"/>
      <c r="E556" s="131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</row>
    <row r="557" spans="2:19">
      <c r="B557" s="131"/>
      <c r="C557" s="131"/>
      <c r="D557" s="131"/>
      <c r="E557" s="131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</row>
    <row r="558" spans="2:19">
      <c r="B558" s="131"/>
      <c r="C558" s="131"/>
      <c r="D558" s="131"/>
      <c r="E558" s="131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</row>
    <row r="559" spans="2:19">
      <c r="B559" s="131"/>
      <c r="C559" s="131"/>
      <c r="D559" s="131"/>
      <c r="E559" s="131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</row>
    <row r="560" spans="2:19">
      <c r="B560" s="131"/>
      <c r="C560" s="131"/>
      <c r="D560" s="131"/>
      <c r="E560" s="131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</row>
    <row r="561" spans="2:19">
      <c r="B561" s="131"/>
      <c r="C561" s="131"/>
      <c r="D561" s="131"/>
      <c r="E561" s="131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</row>
    <row r="562" spans="2:19">
      <c r="B562" s="131"/>
      <c r="C562" s="131"/>
      <c r="D562" s="131"/>
      <c r="E562" s="131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</row>
    <row r="563" spans="2:19">
      <c r="B563" s="131"/>
      <c r="C563" s="131"/>
      <c r="D563" s="131"/>
      <c r="E563" s="131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</row>
    <row r="564" spans="2:19">
      <c r="B564" s="131"/>
      <c r="C564" s="131"/>
      <c r="D564" s="131"/>
      <c r="E564" s="131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</row>
    <row r="565" spans="2:19">
      <c r="B565" s="131"/>
      <c r="C565" s="131"/>
      <c r="D565" s="131"/>
      <c r="E565" s="131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</row>
    <row r="566" spans="2:19">
      <c r="B566" s="131"/>
      <c r="C566" s="131"/>
      <c r="D566" s="131"/>
      <c r="E566" s="131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</row>
    <row r="567" spans="2:19">
      <c r="B567" s="131"/>
      <c r="C567" s="131"/>
      <c r="D567" s="131"/>
      <c r="E567" s="131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</row>
    <row r="568" spans="2:19">
      <c r="B568" s="131"/>
      <c r="C568" s="131"/>
      <c r="D568" s="131"/>
      <c r="E568" s="131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</row>
    <row r="569" spans="2:19">
      <c r="B569" s="131"/>
      <c r="C569" s="131"/>
      <c r="D569" s="131"/>
      <c r="E569" s="131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</row>
    <row r="570" spans="2:19">
      <c r="B570" s="131"/>
      <c r="C570" s="131"/>
      <c r="D570" s="131"/>
      <c r="E570" s="131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</row>
    <row r="571" spans="2:19">
      <c r="B571" s="131"/>
      <c r="C571" s="131"/>
      <c r="D571" s="131"/>
      <c r="E571" s="131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</row>
    <row r="572" spans="2:19">
      <c r="B572" s="131"/>
      <c r="C572" s="131"/>
      <c r="D572" s="131"/>
      <c r="E572" s="131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</row>
    <row r="573" spans="2:19">
      <c r="B573" s="131"/>
      <c r="C573" s="131"/>
      <c r="D573" s="131"/>
      <c r="E573" s="131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</row>
    <row r="574" spans="2:19">
      <c r="B574" s="131"/>
      <c r="C574" s="131"/>
      <c r="D574" s="131"/>
      <c r="E574" s="131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</row>
    <row r="575" spans="2:19">
      <c r="B575" s="131"/>
      <c r="C575" s="131"/>
      <c r="D575" s="131"/>
      <c r="E575" s="131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</row>
    <row r="576" spans="2:19">
      <c r="B576" s="131"/>
      <c r="C576" s="131"/>
      <c r="D576" s="131"/>
      <c r="E576" s="131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</row>
    <row r="577" spans="2:19">
      <c r="B577" s="131"/>
      <c r="C577" s="131"/>
      <c r="D577" s="131"/>
      <c r="E577" s="131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</row>
    <row r="578" spans="2:19">
      <c r="B578" s="131"/>
      <c r="C578" s="131"/>
      <c r="D578" s="131"/>
      <c r="E578" s="131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</row>
    <row r="579" spans="2:19">
      <c r="B579" s="131"/>
      <c r="C579" s="131"/>
      <c r="D579" s="131"/>
      <c r="E579" s="131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</row>
    <row r="580" spans="2:19">
      <c r="B580" s="131"/>
      <c r="C580" s="131"/>
      <c r="D580" s="131"/>
      <c r="E580" s="131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</row>
    <row r="581" spans="2:19">
      <c r="B581" s="131"/>
      <c r="C581" s="131"/>
      <c r="D581" s="131"/>
      <c r="E581" s="131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</row>
    <row r="582" spans="2:19">
      <c r="B582" s="131"/>
      <c r="C582" s="131"/>
      <c r="D582" s="131"/>
      <c r="E582" s="131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</row>
    <row r="583" spans="2:19">
      <c r="B583" s="131"/>
      <c r="C583" s="131"/>
      <c r="D583" s="131"/>
      <c r="E583" s="131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</row>
    <row r="584" spans="2:19">
      <c r="B584" s="131"/>
      <c r="C584" s="131"/>
      <c r="D584" s="131"/>
      <c r="E584" s="131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</row>
    <row r="585" spans="2:19">
      <c r="B585" s="131"/>
      <c r="C585" s="131"/>
      <c r="D585" s="131"/>
      <c r="E585" s="131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</row>
    <row r="586" spans="2:19">
      <c r="B586" s="131"/>
      <c r="C586" s="131"/>
      <c r="D586" s="131"/>
      <c r="E586" s="131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</row>
    <row r="587" spans="2:19">
      <c r="B587" s="131"/>
      <c r="C587" s="131"/>
      <c r="D587" s="131"/>
      <c r="E587" s="131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</row>
    <row r="588" spans="2:19">
      <c r="B588" s="131"/>
      <c r="C588" s="131"/>
      <c r="D588" s="131"/>
      <c r="E588" s="131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</row>
    <row r="589" spans="2:19">
      <c r="B589" s="131"/>
      <c r="C589" s="131"/>
      <c r="D589" s="131"/>
      <c r="E589" s="131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</row>
    <row r="590" spans="2:19">
      <c r="B590" s="131"/>
      <c r="C590" s="131"/>
      <c r="D590" s="131"/>
      <c r="E590" s="131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</row>
    <row r="591" spans="2:19">
      <c r="B591" s="131"/>
      <c r="C591" s="131"/>
      <c r="D591" s="131"/>
      <c r="E591" s="131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</row>
    <row r="592" spans="2:19">
      <c r="B592" s="131"/>
      <c r="C592" s="131"/>
      <c r="D592" s="131"/>
      <c r="E592" s="131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</row>
    <row r="593" spans="2:19">
      <c r="B593" s="131"/>
      <c r="C593" s="131"/>
      <c r="D593" s="131"/>
      <c r="E593" s="131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</row>
    <row r="594" spans="2:19">
      <c r="B594" s="131"/>
      <c r="C594" s="131"/>
      <c r="D594" s="131"/>
      <c r="E594" s="131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</row>
    <row r="595" spans="2:19">
      <c r="B595" s="131"/>
      <c r="C595" s="131"/>
      <c r="D595" s="131"/>
      <c r="E595" s="131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</row>
    <row r="596" spans="2:19">
      <c r="B596" s="131"/>
      <c r="C596" s="131"/>
      <c r="D596" s="131"/>
      <c r="E596" s="131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</row>
    <row r="597" spans="2:19">
      <c r="B597" s="131"/>
      <c r="C597" s="131"/>
      <c r="D597" s="131"/>
      <c r="E597" s="131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</row>
    <row r="598" spans="2:19">
      <c r="B598" s="131"/>
      <c r="C598" s="131"/>
      <c r="D598" s="131"/>
      <c r="E598" s="131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</row>
    <row r="599" spans="2:19">
      <c r="B599" s="131"/>
      <c r="C599" s="131"/>
      <c r="D599" s="131"/>
      <c r="E599" s="131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</row>
    <row r="600" spans="2:19">
      <c r="B600" s="131"/>
      <c r="C600" s="131"/>
      <c r="D600" s="131"/>
      <c r="E600" s="131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</row>
    <row r="601" spans="2:19">
      <c r="B601" s="131"/>
      <c r="C601" s="131"/>
      <c r="D601" s="131"/>
      <c r="E601" s="131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</row>
    <row r="602" spans="2:19">
      <c r="B602" s="131"/>
      <c r="C602" s="131"/>
      <c r="D602" s="131"/>
      <c r="E602" s="131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</row>
    <row r="603" spans="2:19">
      <c r="B603" s="131"/>
      <c r="C603" s="131"/>
      <c r="D603" s="131"/>
      <c r="E603" s="131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</row>
    <row r="604" spans="2:19">
      <c r="B604" s="131"/>
      <c r="C604" s="131"/>
      <c r="D604" s="131"/>
      <c r="E604" s="131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</row>
    <row r="605" spans="2:19">
      <c r="B605" s="131"/>
      <c r="C605" s="131"/>
      <c r="D605" s="131"/>
      <c r="E605" s="131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</row>
    <row r="606" spans="2:19">
      <c r="B606" s="131"/>
      <c r="C606" s="131"/>
      <c r="D606" s="131"/>
      <c r="E606" s="131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</row>
    <row r="607" spans="2:19">
      <c r="B607" s="131"/>
      <c r="C607" s="131"/>
      <c r="D607" s="131"/>
      <c r="E607" s="131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</row>
    <row r="608" spans="2:19">
      <c r="B608" s="131"/>
      <c r="C608" s="131"/>
      <c r="D608" s="131"/>
      <c r="E608" s="131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</row>
    <row r="609" spans="2:19">
      <c r="B609" s="131"/>
      <c r="C609" s="131"/>
      <c r="D609" s="131"/>
      <c r="E609" s="131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</row>
    <row r="610" spans="2:19">
      <c r="B610" s="131"/>
      <c r="C610" s="131"/>
      <c r="D610" s="131"/>
      <c r="E610" s="131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</row>
    <row r="611" spans="2:19">
      <c r="B611" s="131"/>
      <c r="C611" s="131"/>
      <c r="D611" s="131"/>
      <c r="E611" s="131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</row>
    <row r="612" spans="2:19">
      <c r="B612" s="131"/>
      <c r="C612" s="131"/>
      <c r="D612" s="131"/>
      <c r="E612" s="131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</row>
    <row r="613" spans="2:19">
      <c r="B613" s="131"/>
      <c r="C613" s="131"/>
      <c r="D613" s="131"/>
      <c r="E613" s="131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</row>
    <row r="614" spans="2:19">
      <c r="B614" s="131"/>
      <c r="C614" s="131"/>
      <c r="D614" s="131"/>
      <c r="E614" s="131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</row>
    <row r="615" spans="2:19">
      <c r="B615" s="131"/>
      <c r="C615" s="131"/>
      <c r="D615" s="131"/>
      <c r="E615" s="131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</row>
    <row r="616" spans="2:19">
      <c r="B616" s="131"/>
      <c r="C616" s="131"/>
      <c r="D616" s="131"/>
      <c r="E616" s="131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</row>
    <row r="617" spans="2:19">
      <c r="B617" s="131"/>
      <c r="C617" s="131"/>
      <c r="D617" s="131"/>
      <c r="E617" s="131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</row>
    <row r="618" spans="2:19">
      <c r="B618" s="131"/>
      <c r="C618" s="131"/>
      <c r="D618" s="131"/>
      <c r="E618" s="131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</row>
    <row r="619" spans="2:19">
      <c r="B619" s="131"/>
      <c r="C619" s="131"/>
      <c r="D619" s="131"/>
      <c r="E619" s="131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</row>
    <row r="620" spans="2:19">
      <c r="B620" s="131"/>
      <c r="C620" s="131"/>
      <c r="D620" s="131"/>
      <c r="E620" s="131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</row>
    <row r="621" spans="2:19">
      <c r="B621" s="131"/>
      <c r="C621" s="131"/>
      <c r="D621" s="131"/>
      <c r="E621" s="131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</row>
    <row r="622" spans="2:19">
      <c r="B622" s="131"/>
      <c r="C622" s="131"/>
      <c r="D622" s="131"/>
      <c r="E622" s="131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</row>
    <row r="623" spans="2:19">
      <c r="B623" s="131"/>
      <c r="C623" s="131"/>
      <c r="D623" s="131"/>
      <c r="E623" s="131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</row>
    <row r="624" spans="2:19">
      <c r="B624" s="131"/>
      <c r="C624" s="131"/>
      <c r="D624" s="131"/>
      <c r="E624" s="131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</row>
    <row r="625" spans="2:19">
      <c r="B625" s="131"/>
      <c r="C625" s="131"/>
      <c r="D625" s="131"/>
      <c r="E625" s="131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</row>
    <row r="626" spans="2:19">
      <c r="B626" s="131"/>
      <c r="C626" s="131"/>
      <c r="D626" s="131"/>
      <c r="E626" s="131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</row>
    <row r="627" spans="2:19">
      <c r="B627" s="131"/>
      <c r="C627" s="131"/>
      <c r="D627" s="131"/>
      <c r="E627" s="131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</row>
    <row r="628" spans="2:19">
      <c r="B628" s="131"/>
      <c r="C628" s="131"/>
      <c r="D628" s="131"/>
      <c r="E628" s="131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</row>
    <row r="629" spans="2:19">
      <c r="B629" s="131"/>
      <c r="C629" s="131"/>
      <c r="D629" s="131"/>
      <c r="E629" s="131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</row>
    <row r="630" spans="2:19">
      <c r="B630" s="131"/>
      <c r="C630" s="131"/>
      <c r="D630" s="131"/>
      <c r="E630" s="131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</row>
    <row r="631" spans="2:19">
      <c r="B631" s="131"/>
      <c r="C631" s="131"/>
      <c r="D631" s="131"/>
      <c r="E631" s="131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</row>
    <row r="632" spans="2:19">
      <c r="B632" s="131"/>
      <c r="C632" s="131"/>
      <c r="D632" s="131"/>
      <c r="E632" s="131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</row>
    <row r="633" spans="2:19">
      <c r="B633" s="131"/>
      <c r="C633" s="131"/>
      <c r="D633" s="131"/>
      <c r="E633" s="131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</row>
    <row r="634" spans="2:19">
      <c r="B634" s="131"/>
      <c r="C634" s="131"/>
      <c r="D634" s="131"/>
      <c r="E634" s="131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</row>
    <row r="635" spans="2:19">
      <c r="B635" s="131"/>
      <c r="C635" s="131"/>
      <c r="D635" s="131"/>
      <c r="E635" s="131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</row>
    <row r="636" spans="2:19">
      <c r="B636" s="131"/>
      <c r="C636" s="131"/>
      <c r="D636" s="131"/>
      <c r="E636" s="131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</row>
    <row r="637" spans="2:19">
      <c r="B637" s="131"/>
      <c r="C637" s="131"/>
      <c r="D637" s="131"/>
      <c r="E637" s="131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</row>
    <row r="638" spans="2:19">
      <c r="B638" s="131"/>
      <c r="C638" s="131"/>
      <c r="D638" s="131"/>
      <c r="E638" s="131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</row>
    <row r="639" spans="2:19">
      <c r="B639" s="131"/>
      <c r="C639" s="131"/>
      <c r="D639" s="131"/>
      <c r="E639" s="131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</row>
    <row r="640" spans="2:19">
      <c r="B640" s="131"/>
      <c r="C640" s="131"/>
      <c r="D640" s="131"/>
      <c r="E640" s="131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</row>
    <row r="641" spans="2:19">
      <c r="B641" s="131"/>
      <c r="C641" s="131"/>
      <c r="D641" s="131"/>
      <c r="E641" s="131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</row>
    <row r="642" spans="2:19">
      <c r="B642" s="131"/>
      <c r="C642" s="131"/>
      <c r="D642" s="131"/>
      <c r="E642" s="131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</row>
    <row r="643" spans="2:19">
      <c r="B643" s="131"/>
      <c r="C643" s="131"/>
      <c r="D643" s="131"/>
      <c r="E643" s="131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</row>
    <row r="644" spans="2:19">
      <c r="B644" s="131"/>
      <c r="C644" s="131"/>
      <c r="D644" s="131"/>
      <c r="E644" s="131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</row>
    <row r="645" spans="2:19">
      <c r="B645" s="131"/>
      <c r="C645" s="131"/>
      <c r="D645" s="131"/>
      <c r="E645" s="131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</row>
    <row r="646" spans="2:19">
      <c r="B646" s="131"/>
      <c r="C646" s="131"/>
      <c r="D646" s="131"/>
      <c r="E646" s="131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</row>
    <row r="647" spans="2:19">
      <c r="B647" s="131"/>
      <c r="C647" s="131"/>
      <c r="D647" s="131"/>
      <c r="E647" s="131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</row>
    <row r="648" spans="2:19">
      <c r="B648" s="131"/>
      <c r="C648" s="131"/>
      <c r="D648" s="131"/>
      <c r="E648" s="131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</row>
    <row r="649" spans="2:19">
      <c r="B649" s="131"/>
      <c r="C649" s="131"/>
      <c r="D649" s="131"/>
      <c r="E649" s="131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</row>
    <row r="650" spans="2:19">
      <c r="B650" s="131"/>
      <c r="C650" s="131"/>
      <c r="D650" s="131"/>
      <c r="E650" s="131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</row>
    <row r="651" spans="2:19">
      <c r="B651" s="131"/>
      <c r="C651" s="131"/>
      <c r="D651" s="131"/>
      <c r="E651" s="131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</row>
    <row r="652" spans="2:19">
      <c r="B652" s="131"/>
      <c r="C652" s="131"/>
      <c r="D652" s="131"/>
      <c r="E652" s="131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</row>
    <row r="653" spans="2:19">
      <c r="B653" s="131"/>
      <c r="C653" s="131"/>
      <c r="D653" s="131"/>
      <c r="E653" s="131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</row>
    <row r="654" spans="2:19">
      <c r="B654" s="131"/>
      <c r="C654" s="131"/>
      <c r="D654" s="131"/>
      <c r="E654" s="131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</row>
    <row r="655" spans="2:19">
      <c r="B655" s="131"/>
      <c r="C655" s="131"/>
      <c r="D655" s="131"/>
      <c r="E655" s="131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</row>
    <row r="656" spans="2:19">
      <c r="B656" s="131"/>
      <c r="C656" s="131"/>
      <c r="D656" s="131"/>
      <c r="E656" s="131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</row>
    <row r="657" spans="2:19">
      <c r="B657" s="131"/>
      <c r="C657" s="131"/>
      <c r="D657" s="131"/>
      <c r="E657" s="131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</row>
    <row r="658" spans="2:19">
      <c r="B658" s="131"/>
      <c r="C658" s="131"/>
      <c r="D658" s="131"/>
      <c r="E658" s="131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</row>
    <row r="659" spans="2:19">
      <c r="B659" s="131"/>
      <c r="C659" s="131"/>
      <c r="D659" s="131"/>
      <c r="E659" s="131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</row>
    <row r="660" spans="2:19">
      <c r="B660" s="131"/>
      <c r="C660" s="131"/>
      <c r="D660" s="131"/>
      <c r="E660" s="131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</row>
    <row r="661" spans="2:19">
      <c r="B661" s="131"/>
      <c r="C661" s="131"/>
      <c r="D661" s="131"/>
      <c r="E661" s="131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</row>
    <row r="662" spans="2:19">
      <c r="B662" s="131"/>
      <c r="C662" s="131"/>
      <c r="D662" s="131"/>
      <c r="E662" s="131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</row>
    <row r="663" spans="2:19">
      <c r="B663" s="131"/>
      <c r="C663" s="131"/>
      <c r="D663" s="131"/>
      <c r="E663" s="131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</row>
    <row r="664" spans="2:19">
      <c r="B664" s="131"/>
      <c r="C664" s="131"/>
      <c r="D664" s="131"/>
      <c r="E664" s="131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</row>
    <row r="665" spans="2:19">
      <c r="B665" s="131"/>
      <c r="C665" s="131"/>
      <c r="D665" s="131"/>
      <c r="E665" s="131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</row>
    <row r="666" spans="2:19">
      <c r="B666" s="131"/>
      <c r="C666" s="131"/>
      <c r="D666" s="131"/>
      <c r="E666" s="131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</row>
    <row r="667" spans="2:19">
      <c r="B667" s="131"/>
      <c r="C667" s="131"/>
      <c r="D667" s="131"/>
      <c r="E667" s="131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</row>
    <row r="668" spans="2:19">
      <c r="B668" s="131"/>
      <c r="C668" s="131"/>
      <c r="D668" s="131"/>
      <c r="E668" s="131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</row>
  </sheetData>
  <sheetProtection sheet="1" objects="1" scenarios="1"/>
  <mergeCells count="2">
    <mergeCell ref="B6:S6"/>
    <mergeCell ref="B7:S7"/>
  </mergeCells>
  <phoneticPr fontId="3" type="noConversion"/>
  <conditionalFormatting sqref="B12:B21 B26:B118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146</v>
      </c>
      <c r="C1" s="77" t="s" vm="1">
        <v>224</v>
      </c>
    </row>
    <row r="2" spans="2:49">
      <c r="B2" s="56" t="s">
        <v>145</v>
      </c>
      <c r="C2" s="77" t="s">
        <v>225</v>
      </c>
    </row>
    <row r="3" spans="2:49">
      <c r="B3" s="56" t="s">
        <v>147</v>
      </c>
      <c r="C3" s="77" t="s">
        <v>226</v>
      </c>
    </row>
    <row r="4" spans="2:49">
      <c r="B4" s="56" t="s">
        <v>148</v>
      </c>
      <c r="C4" s="77">
        <v>12152</v>
      </c>
    </row>
    <row r="6" spans="2:49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2:49" ht="26.25" customHeight="1">
      <c r="B7" s="158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2:49" s="3" customFormat="1" ht="78.75">
      <c r="B8" s="22" t="s">
        <v>116</v>
      </c>
      <c r="C8" s="30" t="s">
        <v>46</v>
      </c>
      <c r="D8" s="30" t="s">
        <v>118</v>
      </c>
      <c r="E8" s="30" t="s">
        <v>117</v>
      </c>
      <c r="F8" s="30" t="s">
        <v>67</v>
      </c>
      <c r="G8" s="30" t="s">
        <v>101</v>
      </c>
      <c r="H8" s="30" t="s">
        <v>200</v>
      </c>
      <c r="I8" s="30" t="s">
        <v>199</v>
      </c>
      <c r="J8" s="30" t="s">
        <v>110</v>
      </c>
      <c r="K8" s="30" t="s">
        <v>61</v>
      </c>
      <c r="L8" s="30" t="s">
        <v>149</v>
      </c>
      <c r="M8" s="31" t="s">
        <v>151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207</v>
      </c>
      <c r="I9" s="32"/>
      <c r="J9" s="32" t="s">
        <v>203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2:49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</row>
    <row r="14" spans="2:49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2:49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</row>
    <row r="16" spans="2:49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</row>
    <row r="17" spans="2:13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</row>
    <row r="19" spans="2:13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</row>
    <row r="20" spans="2:13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2:13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2:13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</row>
    <row r="23" spans="2:13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2:13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</row>
    <row r="25" spans="2:13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</row>
    <row r="26" spans="2:13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</row>
    <row r="27" spans="2:13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</row>
    <row r="28" spans="2:13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</row>
    <row r="29" spans="2:13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13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</row>
    <row r="31" spans="2:13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</row>
    <row r="32" spans="2:13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</row>
    <row r="33" spans="2:13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</row>
    <row r="35" spans="2:13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2:13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</row>
    <row r="37" spans="2:13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</row>
    <row r="39" spans="2:13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</row>
    <row r="40" spans="2:13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2:13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</row>
    <row r="42" spans="2:13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2:13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</row>
    <row r="44" spans="2:13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</row>
    <row r="45" spans="2:13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</row>
    <row r="46" spans="2:13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</row>
    <row r="47" spans="2:13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2:13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2:13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2:13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</row>
    <row r="51" spans="2:13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</row>
    <row r="52" spans="2:13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</row>
    <row r="53" spans="2:13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</row>
    <row r="54" spans="2:13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2:13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</row>
    <row r="57" spans="2:13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</row>
    <row r="58" spans="2:13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</row>
    <row r="59" spans="2:13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</row>
    <row r="60" spans="2:13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2:13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2:13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</row>
    <row r="63" spans="2:13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</row>
    <row r="64" spans="2:13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</row>
    <row r="65" spans="2:13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2:13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</row>
    <row r="67" spans="2:13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</row>
    <row r="68" spans="2:13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</row>
    <row r="69" spans="2:13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</row>
    <row r="70" spans="2:13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</row>
    <row r="71" spans="2:13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2:13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2:13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</row>
    <row r="74" spans="2:13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</row>
    <row r="75" spans="2:13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</row>
    <row r="76" spans="2:13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</row>
    <row r="77" spans="2:13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</row>
    <row r="78" spans="2:13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</row>
    <row r="79" spans="2:13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</row>
    <row r="80" spans="2:13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</row>
    <row r="81" spans="2:13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2:13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</row>
    <row r="83" spans="2:13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</row>
    <row r="84" spans="2:13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</row>
    <row r="85" spans="2:13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</row>
    <row r="86" spans="2:13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</row>
    <row r="87" spans="2:13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</row>
    <row r="88" spans="2:13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</row>
    <row r="89" spans="2:13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</row>
    <row r="90" spans="2:13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</row>
    <row r="91" spans="2:13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</row>
    <row r="92" spans="2:13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</row>
    <row r="93" spans="2:13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</row>
    <row r="94" spans="2:13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</row>
    <row r="95" spans="2:13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</row>
    <row r="96" spans="2:13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</row>
    <row r="97" spans="2:13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</row>
    <row r="98" spans="2:13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</row>
    <row r="99" spans="2:13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</row>
    <row r="100" spans="2:13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</row>
    <row r="101" spans="2:13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</row>
    <row r="102" spans="2:13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</row>
    <row r="103" spans="2:13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</row>
    <row r="104" spans="2:13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</row>
    <row r="105" spans="2:13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</row>
    <row r="106" spans="2:13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</row>
    <row r="107" spans="2:13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</row>
    <row r="108" spans="2:13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</row>
    <row r="109" spans="2:13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  <row r="110" spans="2:13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</row>
    <row r="111" spans="2:13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</row>
    <row r="112" spans="2:13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</row>
    <row r="113" spans="2:13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</row>
    <row r="114" spans="2:13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</row>
    <row r="115" spans="2:13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</row>
    <row r="116" spans="2:13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</row>
    <row r="117" spans="2:13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</row>
    <row r="118" spans="2:13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</row>
    <row r="119" spans="2:13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</row>
    <row r="120" spans="2:13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</row>
    <row r="121" spans="2:13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</row>
    <row r="122" spans="2:13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</row>
    <row r="123" spans="2:13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</row>
    <row r="124" spans="2:13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</row>
    <row r="125" spans="2:13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</row>
    <row r="126" spans="2:13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</row>
    <row r="127" spans="2:13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</row>
    <row r="128" spans="2:13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</row>
    <row r="129" spans="2:13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</row>
    <row r="130" spans="2:13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</row>
    <row r="131" spans="2:13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</row>
    <row r="132" spans="2:13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</row>
    <row r="133" spans="2:13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</row>
    <row r="134" spans="2:13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</row>
    <row r="135" spans="2:13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</row>
    <row r="136" spans="2:13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</row>
    <row r="137" spans="2:13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</row>
    <row r="138" spans="2:13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</row>
    <row r="139" spans="2:13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</row>
    <row r="140" spans="2:13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</row>
    <row r="141" spans="2:13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</row>
    <row r="142" spans="2:13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</row>
    <row r="143" spans="2:13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</row>
    <row r="144" spans="2:13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</row>
    <row r="145" spans="2:13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</row>
    <row r="146" spans="2:13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</row>
    <row r="147" spans="2:13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</row>
    <row r="148" spans="2:13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</row>
    <row r="149" spans="2:13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</row>
    <row r="150" spans="2:13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</row>
    <row r="151" spans="2:13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</row>
    <row r="152" spans="2:13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</row>
    <row r="153" spans="2:13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</row>
    <row r="154" spans="2:13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</row>
    <row r="155" spans="2:13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</row>
    <row r="156" spans="2:13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</row>
    <row r="157" spans="2:13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</row>
    <row r="158" spans="2:13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</row>
    <row r="159" spans="2:13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</row>
    <row r="160" spans="2:13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</row>
    <row r="161" spans="2:13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</row>
    <row r="162" spans="2:13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</row>
    <row r="163" spans="2:13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</row>
    <row r="164" spans="2:13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</row>
    <row r="165" spans="2:13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</row>
    <row r="166" spans="2:13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</row>
    <row r="167" spans="2:13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</row>
    <row r="168" spans="2:13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</row>
    <row r="169" spans="2:13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</row>
    <row r="170" spans="2:13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</row>
    <row r="171" spans="2:13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</row>
    <row r="172" spans="2:13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</row>
    <row r="173" spans="2:13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</row>
    <row r="174" spans="2:13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</row>
    <row r="175" spans="2:13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</row>
    <row r="176" spans="2:13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</row>
    <row r="177" spans="2:13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</row>
    <row r="178" spans="2:13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</row>
    <row r="179" spans="2:13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</row>
    <row r="180" spans="2:13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</row>
    <row r="181" spans="2:13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</row>
    <row r="182" spans="2:13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</row>
    <row r="183" spans="2:13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</row>
    <row r="184" spans="2:13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</row>
    <row r="185" spans="2:13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</row>
    <row r="186" spans="2:13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</row>
    <row r="187" spans="2:13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</row>
    <row r="188" spans="2:13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</row>
    <row r="189" spans="2:13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</row>
    <row r="190" spans="2:13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</row>
    <row r="191" spans="2:13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</row>
    <row r="192" spans="2:13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</row>
    <row r="193" spans="2:13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</row>
    <row r="194" spans="2:13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</row>
    <row r="195" spans="2:13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</row>
    <row r="196" spans="2:13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</row>
    <row r="197" spans="2:13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</row>
    <row r="198" spans="2:13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</row>
    <row r="199" spans="2:13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</row>
    <row r="200" spans="2:13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</row>
    <row r="201" spans="2:13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</row>
    <row r="202" spans="2:13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</row>
    <row r="203" spans="2:13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</row>
    <row r="204" spans="2:13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</row>
    <row r="205" spans="2:13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</row>
    <row r="206" spans="2:13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</row>
    <row r="207" spans="2:13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</row>
    <row r="208" spans="2:13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</row>
    <row r="209" spans="2:13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</row>
    <row r="210" spans="2:13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</row>
    <row r="211" spans="2:13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</row>
    <row r="212" spans="2:13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</row>
    <row r="213" spans="2:13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</row>
    <row r="214" spans="2:13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</row>
    <row r="215" spans="2:13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</row>
    <row r="216" spans="2:13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</row>
    <row r="217" spans="2:13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</row>
    <row r="218" spans="2:13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</row>
    <row r="219" spans="2:13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</row>
    <row r="220" spans="2:13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</row>
    <row r="221" spans="2:13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</row>
    <row r="222" spans="2:13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</row>
    <row r="223" spans="2:13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</row>
    <row r="224" spans="2:13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</row>
    <row r="225" spans="2:13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</row>
    <row r="226" spans="2:13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</row>
    <row r="227" spans="2:13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</row>
    <row r="228" spans="2:13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</row>
    <row r="229" spans="2:13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</row>
    <row r="230" spans="2:13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</row>
    <row r="231" spans="2:13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</row>
    <row r="232" spans="2:13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</row>
    <row r="233" spans="2:13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</row>
    <row r="234" spans="2:13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</row>
    <row r="235" spans="2:13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</row>
    <row r="236" spans="2:13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</row>
    <row r="237" spans="2:13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</row>
    <row r="238" spans="2:13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</row>
    <row r="239" spans="2:13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</row>
    <row r="240" spans="2:13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</row>
    <row r="241" spans="2:13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</row>
    <row r="242" spans="2:13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</row>
    <row r="243" spans="2:13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</row>
    <row r="244" spans="2:13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</row>
    <row r="245" spans="2:13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</row>
    <row r="246" spans="2:13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</row>
    <row r="247" spans="2:13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</row>
    <row r="248" spans="2:13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</row>
    <row r="249" spans="2:13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</row>
    <row r="250" spans="2:13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</row>
    <row r="251" spans="2:13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</row>
    <row r="252" spans="2:13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</row>
    <row r="253" spans="2:13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</row>
    <row r="254" spans="2:13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</row>
    <row r="255" spans="2:13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</row>
    <row r="256" spans="2:13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</row>
    <row r="257" spans="2:13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</row>
    <row r="258" spans="2:13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</row>
    <row r="259" spans="2:13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</row>
    <row r="260" spans="2:13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</row>
    <row r="261" spans="2:13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</row>
    <row r="262" spans="2:13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</row>
    <row r="263" spans="2:13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</row>
    <row r="264" spans="2:13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</row>
    <row r="265" spans="2:13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</row>
    <row r="266" spans="2:13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</row>
    <row r="267" spans="2:13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</row>
    <row r="268" spans="2:13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</row>
    <row r="269" spans="2:13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</row>
    <row r="270" spans="2:13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</row>
    <row r="271" spans="2:13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</row>
    <row r="272" spans="2:13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</row>
    <row r="273" spans="2:13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</row>
    <row r="274" spans="2:13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</row>
    <row r="275" spans="2:13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</row>
    <row r="276" spans="2:13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</row>
    <row r="277" spans="2:13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</row>
    <row r="278" spans="2:13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</row>
    <row r="279" spans="2:13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</row>
    <row r="280" spans="2:13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</row>
    <row r="281" spans="2:13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</row>
    <row r="282" spans="2:13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</row>
    <row r="283" spans="2:13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</row>
    <row r="284" spans="2:13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</row>
    <row r="285" spans="2:13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</row>
    <row r="286" spans="2:13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</row>
    <row r="287" spans="2:13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</row>
    <row r="288" spans="2:13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</row>
    <row r="289" spans="2:13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</row>
    <row r="290" spans="2:13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</row>
    <row r="291" spans="2:13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</row>
    <row r="292" spans="2:13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</row>
    <row r="293" spans="2:13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</row>
    <row r="294" spans="2:13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</row>
    <row r="295" spans="2:13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</row>
    <row r="296" spans="2:13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</row>
    <row r="297" spans="2:13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</row>
    <row r="298" spans="2:13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</row>
    <row r="299" spans="2:13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</row>
    <row r="300" spans="2:13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</row>
    <row r="301" spans="2:13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</row>
    <row r="302" spans="2:13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12152</v>
      </c>
    </row>
    <row r="6" spans="2:11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ht="26.25" customHeight="1">
      <c r="B7" s="158" t="s">
        <v>96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1" s="3" customFormat="1" ht="78.75">
      <c r="B8" s="22" t="s">
        <v>116</v>
      </c>
      <c r="C8" s="30" t="s">
        <v>46</v>
      </c>
      <c r="D8" s="30" t="s">
        <v>101</v>
      </c>
      <c r="E8" s="30" t="s">
        <v>102</v>
      </c>
      <c r="F8" s="30" t="s">
        <v>200</v>
      </c>
      <c r="G8" s="30" t="s">
        <v>199</v>
      </c>
      <c r="H8" s="30" t="s">
        <v>110</v>
      </c>
      <c r="I8" s="30" t="s">
        <v>61</v>
      </c>
      <c r="J8" s="30" t="s">
        <v>149</v>
      </c>
      <c r="K8" s="31" t="s">
        <v>151</v>
      </c>
    </row>
    <row r="9" spans="2:11" s="3" customFormat="1" ht="21" customHeight="1">
      <c r="B9" s="15"/>
      <c r="C9" s="16"/>
      <c r="D9" s="16"/>
      <c r="E9" s="32" t="s">
        <v>22</v>
      </c>
      <c r="F9" s="32" t="s">
        <v>207</v>
      </c>
      <c r="G9" s="32"/>
      <c r="H9" s="32" t="s">
        <v>203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2:11" ht="21" customHeight="1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133" t="s">
        <v>198</v>
      </c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133" t="s">
        <v>206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 ht="16.5" customHeight="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 ht="16.5" customHeight="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 ht="16.5" customHeight="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2:11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2:11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2:11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2:11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2:11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2:11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2:11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2:11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2:11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2:11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2:11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2:11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2:11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2:11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2:11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2:11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2:11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2:11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2:11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2:11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2:11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2:11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2:11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2:11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2:11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2:11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2:11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2:11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2:11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2:11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2:11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2:11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2:11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2:11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2:11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2:11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2:11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2:11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2:11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2:11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2:11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2:11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2:11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2:11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2:11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2:11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2:11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2:11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2:11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2:11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2:11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2:11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2:11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2:11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2:11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2:11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2:11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2:11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2:11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2:11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2:11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2:11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2:11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2:11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2:11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2:11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2:11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2:11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2:11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2:11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2:11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2:11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2:11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2:11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2:11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2:11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2:11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2:11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2:11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2:11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2:11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2:11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2:11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2:11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2:11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2:11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2:11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2:11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2:11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2:11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2:11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2:11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2:11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2:11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2:11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2:11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2:11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2:11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2:11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2:11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2:11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2:11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2:11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2:11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2:11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2:11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2:11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2:11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2:11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2:11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2:11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2:11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2:11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2:11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2:11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2:11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2:11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2:11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2:11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2:11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2:11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2:11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2:11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2:11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2:11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2:11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2:11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2:11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2:11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2:11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2:11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2:11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2:11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2:11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2:11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2:11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2:11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2:11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2:11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2:11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2:11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2:11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2:11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2:11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2:11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2:11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2:11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2:11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2:11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2:11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2:11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2:11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2:11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2:11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2:11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2:11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2:11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2:11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2:11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2:11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2:11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2:11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2:11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2:11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2:11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2:11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2:11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2:11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2:11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2:11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2:11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2:11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2:11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2:11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2:11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2:11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2:11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2:11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2:11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2:11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2:11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2:11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2:11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2:11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2:11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2:11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2:11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2:11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2:11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2:11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2:11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2:11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2:11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2:11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2:11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2:11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2:11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2:11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2:11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2:11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2:11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2:11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2:11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2:11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2:1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2:1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2:1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2:11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2:11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2:11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2:11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2:11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2:1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2:1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2:1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2:1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2:1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2:1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2:1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2:1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2:1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2:1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2:1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2:1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2:1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2:1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2:1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2:1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2:1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2:1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2:1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2:1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2:1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2:1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2:1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2:1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2:1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2:1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2:1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2:1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2:1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2:1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2:1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2:1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2:1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2:1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2:1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1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2:1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2:1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2:1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2:1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2:1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2:1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2:1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2:1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2:1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2:1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2:1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2:1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2:1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2:1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2:1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2:1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2:1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2:1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2:1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2:1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2:1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2:1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2:1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2:1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2:1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2:1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2:1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2:1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2:1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2:1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2:1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2:1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2:1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2:1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2:1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2:1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2:1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2:1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2:1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2:1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2:1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2:1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2:1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2:1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2:1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2:1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2:1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2:1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2:1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2:1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2:1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2:1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2:1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2:1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2:1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2:1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2:1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2:1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2:1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2:1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2:1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2:1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2:1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2:1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2:1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2:1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2:1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2:1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2:1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2:1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2:1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2:1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2:1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2:1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2:1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2:1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2:11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2:11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2:11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2:11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2:11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2:11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2:11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2:11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2:11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2:11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2:11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2:11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2:11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2:11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2:11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2:11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2:11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2:11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2:11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2:11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2:11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2:11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2:11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2:11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2:11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2:11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2:11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2:11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2:11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2:11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2:11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2:11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2:11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2:11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2:11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2:11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2:11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2:11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2:11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2:11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2:11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12152</v>
      </c>
    </row>
    <row r="6" spans="2:1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97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61</v>
      </c>
      <c r="K8" s="30" t="s">
        <v>149</v>
      </c>
      <c r="L8" s="31" t="s">
        <v>151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21" customHeight="1">
      <c r="B12" s="134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4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4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</row>
    <row r="441" spans="2:12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</row>
    <row r="442" spans="2:12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</row>
    <row r="443" spans="2:12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</row>
    <row r="444" spans="2:12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</row>
    <row r="445" spans="2:12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</row>
    <row r="446" spans="2:12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</row>
    <row r="447" spans="2:12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</row>
    <row r="448" spans="2:12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</row>
    <row r="449" spans="2:12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</row>
    <row r="450" spans="2:12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</row>
    <row r="451" spans="2:12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</row>
    <row r="452" spans="2:12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2:12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2:12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</row>
    <row r="455" spans="2:12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</row>
    <row r="456" spans="2:12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</row>
    <row r="457" spans="2:12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</row>
    <row r="458" spans="2:12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</row>
    <row r="459" spans="2:12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</row>
    <row r="460" spans="2:12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</row>
    <row r="461" spans="2:12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</row>
    <row r="462" spans="2:12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</row>
    <row r="463" spans="2:12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</row>
    <row r="464" spans="2:12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</row>
    <row r="465" spans="2:12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</row>
    <row r="466" spans="2:12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</row>
    <row r="467" spans="2:12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</row>
    <row r="468" spans="2:12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</row>
    <row r="469" spans="2:12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</row>
    <row r="470" spans="2:12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</row>
    <row r="471" spans="2:12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</row>
    <row r="472" spans="2:12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</row>
    <row r="473" spans="2:12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2:12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</row>
    <row r="475" spans="2:12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</row>
    <row r="476" spans="2:12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2:12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</row>
    <row r="478" spans="2:12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</row>
    <row r="479" spans="2:12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</row>
    <row r="480" spans="2:12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</row>
    <row r="481" spans="2:12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</row>
    <row r="482" spans="2:12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</row>
    <row r="483" spans="2:12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</row>
    <row r="484" spans="2:12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</row>
    <row r="485" spans="2:12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</row>
    <row r="486" spans="2:12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</row>
    <row r="487" spans="2:12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</row>
    <row r="488" spans="2:12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</row>
    <row r="489" spans="2:12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</row>
    <row r="490" spans="2:12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</row>
    <row r="491" spans="2:12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</row>
    <row r="492" spans="2:12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</row>
    <row r="493" spans="2:12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</row>
    <row r="494" spans="2:12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</row>
    <row r="495" spans="2:12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</row>
    <row r="496" spans="2:12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</row>
    <row r="497" spans="2:12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</row>
    <row r="498" spans="2:12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</row>
    <row r="499" spans="2:12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</row>
    <row r="500" spans="2:12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</row>
    <row r="501" spans="2:12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</row>
    <row r="502" spans="2:12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</row>
    <row r="503" spans="2:12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</row>
    <row r="504" spans="2:12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</row>
    <row r="505" spans="2:12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</row>
    <row r="506" spans="2:12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</row>
    <row r="507" spans="2:12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</row>
    <row r="508" spans="2:12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</row>
    <row r="509" spans="2:12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</row>
    <row r="510" spans="2:12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</row>
    <row r="511" spans="2:12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</row>
    <row r="512" spans="2:12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</row>
    <row r="513" spans="2:12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</row>
    <row r="514" spans="2:12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</row>
    <row r="515" spans="2:12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</row>
    <row r="516" spans="2:12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</row>
    <row r="517" spans="2:12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</row>
    <row r="518" spans="2:12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</row>
    <row r="519" spans="2:12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</row>
    <row r="520" spans="2:12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</row>
    <row r="521" spans="2:12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</row>
    <row r="522" spans="2:12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</row>
    <row r="523" spans="2:12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</row>
    <row r="524" spans="2:12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</row>
    <row r="525" spans="2:12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</row>
    <row r="526" spans="2:12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</row>
    <row r="527" spans="2:12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</row>
    <row r="528" spans="2:12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</row>
    <row r="529" spans="2:12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</row>
    <row r="530" spans="2:12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</row>
    <row r="531" spans="2:12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</row>
    <row r="532" spans="2:12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</row>
    <row r="533" spans="2:12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</row>
    <row r="534" spans="2:12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</row>
    <row r="535" spans="2:12">
      <c r="B535" s="131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</row>
    <row r="536" spans="2:12">
      <c r="B536" s="131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</row>
    <row r="537" spans="2:12">
      <c r="B537" s="131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</row>
    <row r="538" spans="2:12">
      <c r="B538" s="131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</row>
    <row r="539" spans="2:12">
      <c r="B539" s="131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</row>
    <row r="540" spans="2:12">
      <c r="B540" s="131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</row>
    <row r="541" spans="2:12">
      <c r="B541" s="131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</row>
    <row r="542" spans="2:12">
      <c r="B542" s="131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</row>
    <row r="543" spans="2:12">
      <c r="B543" s="131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</row>
    <row r="544" spans="2:12">
      <c r="B544" s="131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</row>
    <row r="545" spans="2:12">
      <c r="B545" s="131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</row>
    <row r="546" spans="2:12">
      <c r="B546" s="131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</row>
    <row r="547" spans="2:12">
      <c r="B547" s="131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</row>
    <row r="548" spans="2:12">
      <c r="B548" s="131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</row>
    <row r="549" spans="2:12">
      <c r="B549" s="131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</row>
    <row r="550" spans="2:12">
      <c r="B550" s="131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</row>
    <row r="551" spans="2:12">
      <c r="B551" s="131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</row>
    <row r="552" spans="2:12">
      <c r="B552" s="131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</row>
    <row r="553" spans="2:12">
      <c r="B553" s="131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</row>
    <row r="554" spans="2:12">
      <c r="B554" s="131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</row>
    <row r="555" spans="2:12">
      <c r="B555" s="131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</row>
    <row r="556" spans="2:12">
      <c r="B556" s="131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</row>
    <row r="557" spans="2:12">
      <c r="B557" s="131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</row>
    <row r="558" spans="2:12">
      <c r="B558" s="131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</row>
    <row r="559" spans="2:12">
      <c r="B559" s="131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</row>
    <row r="560" spans="2:12">
      <c r="B560" s="131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</row>
    <row r="561" spans="2:12">
      <c r="B561" s="131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</row>
    <row r="562" spans="2:12">
      <c r="B562" s="131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</row>
    <row r="563" spans="2:12">
      <c r="B563" s="131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</row>
    <row r="564" spans="2:12">
      <c r="B564" s="131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</row>
    <row r="565" spans="2:12">
      <c r="B565" s="131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</row>
    <row r="566" spans="2:12">
      <c r="B566" s="131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</row>
    <row r="567" spans="2:12">
      <c r="B567" s="131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</row>
    <row r="568" spans="2:12">
      <c r="B568" s="131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</row>
    <row r="569" spans="2:12">
      <c r="B569" s="131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</row>
    <row r="570" spans="2:12">
      <c r="B570" s="131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85</v>
      </c>
      <c r="C6" s="13" t="s">
        <v>46</v>
      </c>
      <c r="E6" s="13" t="s">
        <v>117</v>
      </c>
      <c r="I6" s="13" t="s">
        <v>15</v>
      </c>
      <c r="J6" s="13" t="s">
        <v>68</v>
      </c>
      <c r="M6" s="13" t="s">
        <v>101</v>
      </c>
      <c r="Q6" s="13" t="s">
        <v>17</v>
      </c>
      <c r="R6" s="13" t="s">
        <v>19</v>
      </c>
      <c r="U6" s="13" t="s">
        <v>64</v>
      </c>
      <c r="W6" s="14" t="s">
        <v>60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87</v>
      </c>
      <c r="C8" s="30" t="s">
        <v>46</v>
      </c>
      <c r="D8" s="30" t="s">
        <v>119</v>
      </c>
      <c r="I8" s="30" t="s">
        <v>15</v>
      </c>
      <c r="J8" s="30" t="s">
        <v>68</v>
      </c>
      <c r="K8" s="30" t="s">
        <v>102</v>
      </c>
      <c r="L8" s="30" t="s">
        <v>18</v>
      </c>
      <c r="M8" s="30" t="s">
        <v>101</v>
      </c>
      <c r="Q8" s="30" t="s">
        <v>17</v>
      </c>
      <c r="R8" s="30" t="s">
        <v>19</v>
      </c>
      <c r="S8" s="30" t="s">
        <v>0</v>
      </c>
      <c r="T8" s="30" t="s">
        <v>105</v>
      </c>
      <c r="U8" s="30" t="s">
        <v>64</v>
      </c>
      <c r="V8" s="30" t="s">
        <v>61</v>
      </c>
      <c r="W8" s="31" t="s">
        <v>111</v>
      </c>
    </row>
    <row r="9" spans="2:25" ht="31.5">
      <c r="B9" s="48" t="str">
        <f>'תעודות חוב מסחריות '!B7:T7</f>
        <v>2. תעודות חוב מסחריות</v>
      </c>
      <c r="C9" s="13" t="s">
        <v>46</v>
      </c>
      <c r="D9" s="13" t="s">
        <v>119</v>
      </c>
      <c r="E9" s="41" t="s">
        <v>117</v>
      </c>
      <c r="G9" s="13" t="s">
        <v>67</v>
      </c>
      <c r="I9" s="13" t="s">
        <v>15</v>
      </c>
      <c r="J9" s="13" t="s">
        <v>68</v>
      </c>
      <c r="K9" s="13" t="s">
        <v>102</v>
      </c>
      <c r="L9" s="13" t="s">
        <v>18</v>
      </c>
      <c r="M9" s="13" t="s">
        <v>101</v>
      </c>
      <c r="Q9" s="13" t="s">
        <v>17</v>
      </c>
      <c r="R9" s="13" t="s">
        <v>19</v>
      </c>
      <c r="S9" s="13" t="s">
        <v>0</v>
      </c>
      <c r="T9" s="13" t="s">
        <v>105</v>
      </c>
      <c r="U9" s="13" t="s">
        <v>64</v>
      </c>
      <c r="V9" s="13" t="s">
        <v>61</v>
      </c>
      <c r="W9" s="38" t="s">
        <v>111</v>
      </c>
    </row>
    <row r="10" spans="2:25" ht="31.5">
      <c r="B10" s="48" t="str">
        <f>'אג"ח קונצרני'!B7:U7</f>
        <v>3. אג"ח קונצרני</v>
      </c>
      <c r="C10" s="30" t="s">
        <v>46</v>
      </c>
      <c r="D10" s="13" t="s">
        <v>119</v>
      </c>
      <c r="E10" s="41" t="s">
        <v>117</v>
      </c>
      <c r="G10" s="30" t="s">
        <v>67</v>
      </c>
      <c r="I10" s="30" t="s">
        <v>15</v>
      </c>
      <c r="J10" s="30" t="s">
        <v>68</v>
      </c>
      <c r="K10" s="30" t="s">
        <v>102</v>
      </c>
      <c r="L10" s="30" t="s">
        <v>18</v>
      </c>
      <c r="M10" s="30" t="s">
        <v>101</v>
      </c>
      <c r="Q10" s="30" t="s">
        <v>17</v>
      </c>
      <c r="R10" s="30" t="s">
        <v>19</v>
      </c>
      <c r="S10" s="30" t="s">
        <v>0</v>
      </c>
      <c r="T10" s="30" t="s">
        <v>105</v>
      </c>
      <c r="U10" s="30" t="s">
        <v>64</v>
      </c>
      <c r="V10" s="13" t="s">
        <v>61</v>
      </c>
      <c r="W10" s="31" t="s">
        <v>111</v>
      </c>
    </row>
    <row r="11" spans="2:25" ht="31.5">
      <c r="B11" s="48" t="str">
        <f>מניות!B7</f>
        <v>4. מניות</v>
      </c>
      <c r="C11" s="30" t="s">
        <v>46</v>
      </c>
      <c r="D11" s="13" t="s">
        <v>119</v>
      </c>
      <c r="E11" s="41" t="s">
        <v>117</v>
      </c>
      <c r="H11" s="30" t="s">
        <v>101</v>
      </c>
      <c r="S11" s="30" t="s">
        <v>0</v>
      </c>
      <c r="T11" s="13" t="s">
        <v>105</v>
      </c>
      <c r="U11" s="13" t="s">
        <v>64</v>
      </c>
      <c r="V11" s="13" t="s">
        <v>61</v>
      </c>
      <c r="W11" s="14" t="s">
        <v>111</v>
      </c>
    </row>
    <row r="12" spans="2:25" ht="31.5">
      <c r="B12" s="48" t="str">
        <f>'קרנות סל'!B7:N7</f>
        <v>5. קרנות סל</v>
      </c>
      <c r="C12" s="30" t="s">
        <v>46</v>
      </c>
      <c r="D12" s="13" t="s">
        <v>119</v>
      </c>
      <c r="E12" s="41" t="s">
        <v>117</v>
      </c>
      <c r="H12" s="30" t="s">
        <v>101</v>
      </c>
      <c r="S12" s="30" t="s">
        <v>0</v>
      </c>
      <c r="T12" s="30" t="s">
        <v>105</v>
      </c>
      <c r="U12" s="30" t="s">
        <v>64</v>
      </c>
      <c r="V12" s="30" t="s">
        <v>61</v>
      </c>
      <c r="W12" s="31" t="s">
        <v>111</v>
      </c>
    </row>
    <row r="13" spans="2:25" ht="31.5">
      <c r="B13" s="48" t="str">
        <f>'קרנות נאמנות'!B7:O7</f>
        <v>6. קרנות נאמנות</v>
      </c>
      <c r="C13" s="30" t="s">
        <v>46</v>
      </c>
      <c r="D13" s="30" t="s">
        <v>119</v>
      </c>
      <c r="G13" s="30" t="s">
        <v>67</v>
      </c>
      <c r="H13" s="30" t="s">
        <v>101</v>
      </c>
      <c r="S13" s="30" t="s">
        <v>0</v>
      </c>
      <c r="T13" s="30" t="s">
        <v>105</v>
      </c>
      <c r="U13" s="30" t="s">
        <v>64</v>
      </c>
      <c r="V13" s="30" t="s">
        <v>61</v>
      </c>
      <c r="W13" s="31" t="s">
        <v>111</v>
      </c>
    </row>
    <row r="14" spans="2:25" ht="31.5">
      <c r="B14" s="48" t="str">
        <f>'כתבי אופציה'!B7:L7</f>
        <v>7. כתבי אופציה</v>
      </c>
      <c r="C14" s="30" t="s">
        <v>46</v>
      </c>
      <c r="D14" s="30" t="s">
        <v>119</v>
      </c>
      <c r="G14" s="30" t="s">
        <v>67</v>
      </c>
      <c r="H14" s="30" t="s">
        <v>101</v>
      </c>
      <c r="S14" s="30" t="s">
        <v>0</v>
      </c>
      <c r="T14" s="30" t="s">
        <v>105</v>
      </c>
      <c r="U14" s="30" t="s">
        <v>64</v>
      </c>
      <c r="V14" s="30" t="s">
        <v>61</v>
      </c>
      <c r="W14" s="31" t="s">
        <v>111</v>
      </c>
    </row>
    <row r="15" spans="2:25" ht="31.5">
      <c r="B15" s="48" t="str">
        <f>אופציות!B7</f>
        <v>8. אופציות</v>
      </c>
      <c r="C15" s="30" t="s">
        <v>46</v>
      </c>
      <c r="D15" s="30" t="s">
        <v>119</v>
      </c>
      <c r="G15" s="30" t="s">
        <v>67</v>
      </c>
      <c r="H15" s="30" t="s">
        <v>101</v>
      </c>
      <c r="S15" s="30" t="s">
        <v>0</v>
      </c>
      <c r="T15" s="30" t="s">
        <v>105</v>
      </c>
      <c r="U15" s="30" t="s">
        <v>64</v>
      </c>
      <c r="V15" s="30" t="s">
        <v>61</v>
      </c>
      <c r="W15" s="31" t="s">
        <v>111</v>
      </c>
    </row>
    <row r="16" spans="2:25" ht="31.5">
      <c r="B16" s="48" t="str">
        <f>'חוזים עתידיים'!B7:I7</f>
        <v>9. חוזים עתידיים</v>
      </c>
      <c r="C16" s="30" t="s">
        <v>46</v>
      </c>
      <c r="D16" s="30" t="s">
        <v>119</v>
      </c>
      <c r="G16" s="30" t="s">
        <v>67</v>
      </c>
      <c r="H16" s="30" t="s">
        <v>101</v>
      </c>
      <c r="S16" s="30" t="s">
        <v>0</v>
      </c>
      <c r="T16" s="31" t="s">
        <v>105</v>
      </c>
    </row>
    <row r="17" spans="2:25" ht="31.5">
      <c r="B17" s="48" t="str">
        <f>'מוצרים מובנים'!B7:Q7</f>
        <v>10. מוצרים מובנים</v>
      </c>
      <c r="C17" s="30" t="s">
        <v>46</v>
      </c>
      <c r="F17" s="13" t="s">
        <v>52</v>
      </c>
      <c r="I17" s="30" t="s">
        <v>15</v>
      </c>
      <c r="J17" s="30" t="s">
        <v>68</v>
      </c>
      <c r="K17" s="30" t="s">
        <v>102</v>
      </c>
      <c r="L17" s="30" t="s">
        <v>18</v>
      </c>
      <c r="M17" s="30" t="s">
        <v>101</v>
      </c>
      <c r="Q17" s="30" t="s">
        <v>17</v>
      </c>
      <c r="R17" s="30" t="s">
        <v>19</v>
      </c>
      <c r="S17" s="30" t="s">
        <v>0</v>
      </c>
      <c r="T17" s="30" t="s">
        <v>105</v>
      </c>
      <c r="U17" s="30" t="s">
        <v>64</v>
      </c>
      <c r="V17" s="30" t="s">
        <v>61</v>
      </c>
      <c r="W17" s="31" t="s">
        <v>111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46</v>
      </c>
      <c r="I19" s="30" t="s">
        <v>15</v>
      </c>
      <c r="J19" s="30" t="s">
        <v>68</v>
      </c>
      <c r="K19" s="30" t="s">
        <v>102</v>
      </c>
      <c r="L19" s="30" t="s">
        <v>18</v>
      </c>
      <c r="M19" s="30" t="s">
        <v>101</v>
      </c>
      <c r="Q19" s="30" t="s">
        <v>17</v>
      </c>
      <c r="R19" s="30" t="s">
        <v>19</v>
      </c>
      <c r="S19" s="30" t="s">
        <v>0</v>
      </c>
      <c r="T19" s="30" t="s">
        <v>105</v>
      </c>
      <c r="U19" s="30" t="s">
        <v>110</v>
      </c>
      <c r="V19" s="30" t="s">
        <v>61</v>
      </c>
      <c r="W19" s="31" t="s">
        <v>111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46</v>
      </c>
      <c r="D20" s="41" t="s">
        <v>118</v>
      </c>
      <c r="E20" s="41" t="s">
        <v>117</v>
      </c>
      <c r="G20" s="30" t="s">
        <v>67</v>
      </c>
      <c r="I20" s="30" t="s">
        <v>15</v>
      </c>
      <c r="J20" s="30" t="s">
        <v>68</v>
      </c>
      <c r="K20" s="30" t="s">
        <v>102</v>
      </c>
      <c r="L20" s="30" t="s">
        <v>18</v>
      </c>
      <c r="M20" s="30" t="s">
        <v>101</v>
      </c>
      <c r="Q20" s="30" t="s">
        <v>17</v>
      </c>
      <c r="R20" s="30" t="s">
        <v>19</v>
      </c>
      <c r="S20" s="30" t="s">
        <v>0</v>
      </c>
      <c r="T20" s="30" t="s">
        <v>105</v>
      </c>
      <c r="U20" s="30" t="s">
        <v>110</v>
      </c>
      <c r="V20" s="30" t="s">
        <v>61</v>
      </c>
      <c r="W20" s="31" t="s">
        <v>111</v>
      </c>
    </row>
    <row r="21" spans="2:25" ht="31.5">
      <c r="B21" s="48" t="str">
        <f>'לא סחיר - אג"ח קונצרני'!B7:S7</f>
        <v>3. אג"ח קונצרני</v>
      </c>
      <c r="C21" s="30" t="s">
        <v>46</v>
      </c>
      <c r="D21" s="41" t="s">
        <v>118</v>
      </c>
      <c r="E21" s="41" t="s">
        <v>117</v>
      </c>
      <c r="G21" s="30" t="s">
        <v>67</v>
      </c>
      <c r="I21" s="30" t="s">
        <v>15</v>
      </c>
      <c r="J21" s="30" t="s">
        <v>68</v>
      </c>
      <c r="K21" s="30" t="s">
        <v>102</v>
      </c>
      <c r="L21" s="30" t="s">
        <v>18</v>
      </c>
      <c r="M21" s="30" t="s">
        <v>101</v>
      </c>
      <c r="Q21" s="30" t="s">
        <v>17</v>
      </c>
      <c r="R21" s="30" t="s">
        <v>19</v>
      </c>
      <c r="S21" s="30" t="s">
        <v>0</v>
      </c>
      <c r="T21" s="30" t="s">
        <v>105</v>
      </c>
      <c r="U21" s="30" t="s">
        <v>110</v>
      </c>
      <c r="V21" s="30" t="s">
        <v>61</v>
      </c>
      <c r="W21" s="31" t="s">
        <v>111</v>
      </c>
    </row>
    <row r="22" spans="2:25" ht="31.5">
      <c r="B22" s="48" t="str">
        <f>'לא סחיר - מניות'!B7:M7</f>
        <v>4. מניות</v>
      </c>
      <c r="C22" s="30" t="s">
        <v>46</v>
      </c>
      <c r="D22" s="41" t="s">
        <v>118</v>
      </c>
      <c r="E22" s="41" t="s">
        <v>117</v>
      </c>
      <c r="G22" s="30" t="s">
        <v>67</v>
      </c>
      <c r="H22" s="30" t="s">
        <v>101</v>
      </c>
      <c r="S22" s="30" t="s">
        <v>0</v>
      </c>
      <c r="T22" s="30" t="s">
        <v>105</v>
      </c>
      <c r="U22" s="30" t="s">
        <v>110</v>
      </c>
      <c r="V22" s="30" t="s">
        <v>61</v>
      </c>
      <c r="W22" s="31" t="s">
        <v>111</v>
      </c>
    </row>
    <row r="23" spans="2:25" ht="31.5">
      <c r="B23" s="48" t="str">
        <f>'לא סחיר - קרנות השקעה'!B7:K7</f>
        <v>5. קרנות השקעה</v>
      </c>
      <c r="C23" s="30" t="s">
        <v>46</v>
      </c>
      <c r="G23" s="30" t="s">
        <v>67</v>
      </c>
      <c r="H23" s="30" t="s">
        <v>101</v>
      </c>
      <c r="K23" s="30" t="s">
        <v>102</v>
      </c>
      <c r="S23" s="30" t="s">
        <v>0</v>
      </c>
      <c r="T23" s="30" t="s">
        <v>105</v>
      </c>
      <c r="U23" s="30" t="s">
        <v>110</v>
      </c>
      <c r="V23" s="30" t="s">
        <v>61</v>
      </c>
      <c r="W23" s="31" t="s">
        <v>111</v>
      </c>
    </row>
    <row r="24" spans="2:25" ht="31.5">
      <c r="B24" s="48" t="str">
        <f>'לא סחיר - כתבי אופציה'!B7:L7</f>
        <v>6. כתבי אופציה</v>
      </c>
      <c r="C24" s="30" t="s">
        <v>46</v>
      </c>
      <c r="G24" s="30" t="s">
        <v>67</v>
      </c>
      <c r="H24" s="30" t="s">
        <v>101</v>
      </c>
      <c r="K24" s="30" t="s">
        <v>102</v>
      </c>
      <c r="S24" s="30" t="s">
        <v>0</v>
      </c>
      <c r="T24" s="30" t="s">
        <v>105</v>
      </c>
      <c r="U24" s="30" t="s">
        <v>110</v>
      </c>
      <c r="V24" s="30" t="s">
        <v>61</v>
      </c>
      <c r="W24" s="31" t="s">
        <v>111</v>
      </c>
    </row>
    <row r="25" spans="2:25" ht="31.5">
      <c r="B25" s="48" t="str">
        <f>'לא סחיר - אופציות'!B7:L7</f>
        <v>7. אופציות</v>
      </c>
      <c r="C25" s="30" t="s">
        <v>46</v>
      </c>
      <c r="G25" s="30" t="s">
        <v>67</v>
      </c>
      <c r="H25" s="30" t="s">
        <v>101</v>
      </c>
      <c r="K25" s="30" t="s">
        <v>102</v>
      </c>
      <c r="S25" s="30" t="s">
        <v>0</v>
      </c>
      <c r="T25" s="30" t="s">
        <v>105</v>
      </c>
      <c r="U25" s="30" t="s">
        <v>110</v>
      </c>
      <c r="V25" s="30" t="s">
        <v>61</v>
      </c>
      <c r="W25" s="31" t="s">
        <v>111</v>
      </c>
    </row>
    <row r="26" spans="2:25" ht="31.5">
      <c r="B26" s="48" t="str">
        <f>'לא סחיר - חוזים עתידיים'!B7:K7</f>
        <v>8. חוזים עתידיים</v>
      </c>
      <c r="C26" s="30" t="s">
        <v>46</v>
      </c>
      <c r="G26" s="30" t="s">
        <v>67</v>
      </c>
      <c r="H26" s="30" t="s">
        <v>101</v>
      </c>
      <c r="K26" s="30" t="s">
        <v>102</v>
      </c>
      <c r="S26" s="30" t="s">
        <v>0</v>
      </c>
      <c r="T26" s="30" t="s">
        <v>105</v>
      </c>
      <c r="U26" s="30" t="s">
        <v>110</v>
      </c>
      <c r="V26" s="31" t="s">
        <v>111</v>
      </c>
    </row>
    <row r="27" spans="2:25" ht="31.5">
      <c r="B27" s="48" t="str">
        <f>'לא סחיר - מוצרים מובנים'!B7:Q7</f>
        <v>9. מוצרים מובנים</v>
      </c>
      <c r="C27" s="30" t="s">
        <v>46</v>
      </c>
      <c r="F27" s="30" t="s">
        <v>52</v>
      </c>
      <c r="I27" s="30" t="s">
        <v>15</v>
      </c>
      <c r="J27" s="30" t="s">
        <v>68</v>
      </c>
      <c r="K27" s="30" t="s">
        <v>102</v>
      </c>
      <c r="L27" s="30" t="s">
        <v>18</v>
      </c>
      <c r="M27" s="30" t="s">
        <v>101</v>
      </c>
      <c r="Q27" s="30" t="s">
        <v>17</v>
      </c>
      <c r="R27" s="30" t="s">
        <v>19</v>
      </c>
      <c r="S27" s="30" t="s">
        <v>0</v>
      </c>
      <c r="T27" s="30" t="s">
        <v>105</v>
      </c>
      <c r="U27" s="30" t="s">
        <v>110</v>
      </c>
      <c r="V27" s="30" t="s">
        <v>61</v>
      </c>
      <c r="W27" s="31" t="s">
        <v>111</v>
      </c>
    </row>
    <row r="28" spans="2:25" ht="31.5">
      <c r="B28" s="52" t="str">
        <f>הלוואות!B6</f>
        <v>1.ד. הלוואות:</v>
      </c>
      <c r="C28" s="30" t="s">
        <v>46</v>
      </c>
      <c r="I28" s="30" t="s">
        <v>15</v>
      </c>
      <c r="J28" s="30" t="s">
        <v>68</v>
      </c>
      <c r="L28" s="30" t="s">
        <v>18</v>
      </c>
      <c r="M28" s="30" t="s">
        <v>101</v>
      </c>
      <c r="Q28" s="13" t="s">
        <v>37</v>
      </c>
      <c r="R28" s="30" t="s">
        <v>19</v>
      </c>
      <c r="S28" s="30" t="s">
        <v>0</v>
      </c>
      <c r="T28" s="30" t="s">
        <v>105</v>
      </c>
      <c r="U28" s="30" t="s">
        <v>110</v>
      </c>
      <c r="V28" s="31" t="s">
        <v>111</v>
      </c>
    </row>
    <row r="29" spans="2:25" ht="47.25">
      <c r="B29" s="52" t="str">
        <f>'פקדונות מעל 3 חודשים'!B6:O6</f>
        <v>1.ה. פקדונות מעל 3 חודשים:</v>
      </c>
      <c r="C29" s="30" t="s">
        <v>46</v>
      </c>
      <c r="E29" s="30" t="s">
        <v>117</v>
      </c>
      <c r="I29" s="30" t="s">
        <v>15</v>
      </c>
      <c r="J29" s="30" t="s">
        <v>68</v>
      </c>
      <c r="L29" s="30" t="s">
        <v>18</v>
      </c>
      <c r="M29" s="30" t="s">
        <v>101</v>
      </c>
      <c r="O29" s="49" t="s">
        <v>54</v>
      </c>
      <c r="P29" s="50"/>
      <c r="R29" s="30" t="s">
        <v>19</v>
      </c>
      <c r="S29" s="30" t="s">
        <v>0</v>
      </c>
      <c r="T29" s="30" t="s">
        <v>105</v>
      </c>
      <c r="U29" s="30" t="s">
        <v>110</v>
      </c>
      <c r="V29" s="31" t="s">
        <v>111</v>
      </c>
    </row>
    <row r="30" spans="2:25" ht="63">
      <c r="B30" s="52" t="str">
        <f>'זכויות מקרקעין'!B6</f>
        <v>1. ו. זכויות במקרקעין:</v>
      </c>
      <c r="C30" s="13" t="s">
        <v>56</v>
      </c>
      <c r="N30" s="49" t="s">
        <v>86</v>
      </c>
      <c r="P30" s="50" t="s">
        <v>57</v>
      </c>
      <c r="U30" s="30" t="s">
        <v>110</v>
      </c>
      <c r="V30" s="14" t="s">
        <v>60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59</v>
      </c>
      <c r="R31" s="13" t="s">
        <v>55</v>
      </c>
      <c r="U31" s="30" t="s">
        <v>110</v>
      </c>
      <c r="V31" s="14" t="s">
        <v>60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107</v>
      </c>
      <c r="Y32" s="14" t="s">
        <v>106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12152</v>
      </c>
    </row>
    <row r="6" spans="2:12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60"/>
    </row>
    <row r="7" spans="2:12" ht="26.25" customHeight="1">
      <c r="B7" s="158" t="s">
        <v>98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</row>
    <row r="8" spans="2:12" s="3" customFormat="1" ht="78.75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61</v>
      </c>
      <c r="K8" s="30" t="s">
        <v>149</v>
      </c>
      <c r="L8" s="31" t="s">
        <v>151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2:12" ht="19.5" customHeight="1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2:12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2:12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2:12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2:12" s="6" customFormat="1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2:12" s="6" customFormat="1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2:12" s="6" customFormat="1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2:1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2:1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2:1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2:1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2:1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2:1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1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2:1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2:1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2:1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2:1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2:1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2:1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</row>
    <row r="441" spans="2:12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</row>
    <row r="442" spans="2:12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</row>
    <row r="443" spans="2:12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</row>
    <row r="444" spans="2:12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</row>
    <row r="445" spans="2:12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</row>
    <row r="446" spans="2:12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</row>
    <row r="447" spans="2:12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</row>
    <row r="448" spans="2:12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</row>
    <row r="449" spans="2:12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</row>
    <row r="450" spans="2:12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</row>
    <row r="451" spans="2:12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</row>
    <row r="452" spans="2:12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2:12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2:12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</row>
    <row r="455" spans="2:12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</row>
    <row r="456" spans="2:12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</row>
    <row r="457" spans="2:12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</row>
    <row r="458" spans="2:12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</row>
    <row r="459" spans="2:12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</row>
    <row r="460" spans="2:12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</row>
    <row r="461" spans="2:12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</row>
    <row r="462" spans="2:12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</row>
    <row r="463" spans="2:12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</row>
    <row r="464" spans="2:12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</row>
    <row r="465" spans="2:12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</row>
    <row r="466" spans="2:12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</row>
    <row r="467" spans="2:12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</row>
    <row r="468" spans="2:12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</row>
    <row r="469" spans="2:12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</row>
    <row r="470" spans="2:12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</row>
    <row r="471" spans="2:12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</row>
    <row r="472" spans="2:12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</row>
    <row r="473" spans="2:12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2:12">
      <c r="B474" s="131"/>
      <c r="C474" s="131"/>
      <c r="D474" s="131"/>
      <c r="E474" s="132"/>
      <c r="F474" s="132"/>
      <c r="G474" s="132"/>
      <c r="H474" s="132"/>
      <c r="I474" s="132"/>
      <c r="J474" s="132"/>
      <c r="K474" s="132"/>
      <c r="L474" s="132"/>
    </row>
    <row r="475" spans="2:12">
      <c r="B475" s="131"/>
      <c r="C475" s="131"/>
      <c r="D475" s="131"/>
      <c r="E475" s="132"/>
      <c r="F475" s="132"/>
      <c r="G475" s="132"/>
      <c r="H475" s="132"/>
      <c r="I475" s="132"/>
      <c r="J475" s="132"/>
      <c r="K475" s="132"/>
      <c r="L475" s="132"/>
    </row>
    <row r="476" spans="2:12">
      <c r="B476" s="131"/>
      <c r="C476" s="131"/>
      <c r="D476" s="131"/>
      <c r="E476" s="132"/>
      <c r="F476" s="132"/>
      <c r="G476" s="132"/>
      <c r="H476" s="132"/>
      <c r="I476" s="132"/>
      <c r="J476" s="132"/>
      <c r="K476" s="132"/>
      <c r="L476" s="132"/>
    </row>
    <row r="477" spans="2:12">
      <c r="B477" s="131"/>
      <c r="C477" s="131"/>
      <c r="D477" s="131"/>
      <c r="E477" s="132"/>
      <c r="F477" s="132"/>
      <c r="G477" s="132"/>
      <c r="H477" s="132"/>
      <c r="I477" s="132"/>
      <c r="J477" s="132"/>
      <c r="K477" s="132"/>
      <c r="L477" s="132"/>
    </row>
    <row r="478" spans="2:12">
      <c r="B478" s="131"/>
      <c r="C478" s="131"/>
      <c r="D478" s="131"/>
      <c r="E478" s="132"/>
      <c r="F478" s="132"/>
      <c r="G478" s="132"/>
      <c r="H478" s="132"/>
      <c r="I478" s="132"/>
      <c r="J478" s="132"/>
      <c r="K478" s="132"/>
      <c r="L478" s="132"/>
    </row>
    <row r="479" spans="2:12">
      <c r="B479" s="131"/>
      <c r="C479" s="131"/>
      <c r="D479" s="131"/>
      <c r="E479" s="132"/>
      <c r="F479" s="132"/>
      <c r="G479" s="132"/>
      <c r="H479" s="132"/>
      <c r="I479" s="132"/>
      <c r="J479" s="132"/>
      <c r="K479" s="132"/>
      <c r="L479" s="132"/>
    </row>
    <row r="480" spans="2:12">
      <c r="B480" s="131"/>
      <c r="C480" s="131"/>
      <c r="D480" s="131"/>
      <c r="E480" s="132"/>
      <c r="F480" s="132"/>
      <c r="G480" s="132"/>
      <c r="H480" s="132"/>
      <c r="I480" s="132"/>
      <c r="J480" s="132"/>
      <c r="K480" s="132"/>
      <c r="L480" s="132"/>
    </row>
    <row r="481" spans="2:12">
      <c r="B481" s="131"/>
      <c r="C481" s="131"/>
      <c r="D481" s="131"/>
      <c r="E481" s="132"/>
      <c r="F481" s="132"/>
      <c r="G481" s="132"/>
      <c r="H481" s="132"/>
      <c r="I481" s="132"/>
      <c r="J481" s="132"/>
      <c r="K481" s="132"/>
      <c r="L481" s="132"/>
    </row>
    <row r="482" spans="2:12">
      <c r="B482" s="131"/>
      <c r="C482" s="131"/>
      <c r="D482" s="131"/>
      <c r="E482" s="132"/>
      <c r="F482" s="132"/>
      <c r="G482" s="132"/>
      <c r="H482" s="132"/>
      <c r="I482" s="132"/>
      <c r="J482" s="132"/>
      <c r="K482" s="132"/>
      <c r="L482" s="132"/>
    </row>
    <row r="483" spans="2:12">
      <c r="B483" s="131"/>
      <c r="C483" s="131"/>
      <c r="D483" s="131"/>
      <c r="E483" s="132"/>
      <c r="F483" s="132"/>
      <c r="G483" s="132"/>
      <c r="H483" s="132"/>
      <c r="I483" s="132"/>
      <c r="J483" s="132"/>
      <c r="K483" s="132"/>
      <c r="L483" s="132"/>
    </row>
    <row r="484" spans="2:12">
      <c r="B484" s="131"/>
      <c r="C484" s="131"/>
      <c r="D484" s="131"/>
      <c r="E484" s="132"/>
      <c r="F484" s="132"/>
      <c r="G484" s="132"/>
      <c r="H484" s="132"/>
      <c r="I484" s="132"/>
      <c r="J484" s="132"/>
      <c r="K484" s="132"/>
      <c r="L484" s="132"/>
    </row>
    <row r="485" spans="2:12">
      <c r="B485" s="131"/>
      <c r="C485" s="131"/>
      <c r="D485" s="131"/>
      <c r="E485" s="132"/>
      <c r="F485" s="132"/>
      <c r="G485" s="132"/>
      <c r="H485" s="132"/>
      <c r="I485" s="132"/>
      <c r="J485" s="132"/>
      <c r="K485" s="132"/>
      <c r="L485" s="132"/>
    </row>
    <row r="486" spans="2:12">
      <c r="B486" s="131"/>
      <c r="C486" s="131"/>
      <c r="D486" s="131"/>
      <c r="E486" s="132"/>
      <c r="F486" s="132"/>
      <c r="G486" s="132"/>
      <c r="H486" s="132"/>
      <c r="I486" s="132"/>
      <c r="J486" s="132"/>
      <c r="K486" s="132"/>
      <c r="L486" s="132"/>
    </row>
    <row r="487" spans="2:12">
      <c r="B487" s="131"/>
      <c r="C487" s="131"/>
      <c r="D487" s="131"/>
      <c r="E487" s="132"/>
      <c r="F487" s="132"/>
      <c r="G487" s="132"/>
      <c r="H487" s="132"/>
      <c r="I487" s="132"/>
      <c r="J487" s="132"/>
      <c r="K487" s="132"/>
      <c r="L487" s="132"/>
    </row>
    <row r="488" spans="2:12">
      <c r="B488" s="131"/>
      <c r="C488" s="131"/>
      <c r="D488" s="131"/>
      <c r="E488" s="132"/>
      <c r="F488" s="132"/>
      <c r="G488" s="132"/>
      <c r="H488" s="132"/>
      <c r="I488" s="132"/>
      <c r="J488" s="132"/>
      <c r="K488" s="132"/>
      <c r="L488" s="132"/>
    </row>
    <row r="489" spans="2:12">
      <c r="B489" s="131"/>
      <c r="C489" s="131"/>
      <c r="D489" s="131"/>
      <c r="E489" s="132"/>
      <c r="F489" s="132"/>
      <c r="G489" s="132"/>
      <c r="H489" s="132"/>
      <c r="I489" s="132"/>
      <c r="J489" s="132"/>
      <c r="K489" s="132"/>
      <c r="L489" s="132"/>
    </row>
    <row r="490" spans="2:12">
      <c r="B490" s="131"/>
      <c r="C490" s="131"/>
      <c r="D490" s="131"/>
      <c r="E490" s="132"/>
      <c r="F490" s="132"/>
      <c r="G490" s="132"/>
      <c r="H490" s="132"/>
      <c r="I490" s="132"/>
      <c r="J490" s="132"/>
      <c r="K490" s="132"/>
      <c r="L490" s="132"/>
    </row>
    <row r="491" spans="2:12">
      <c r="B491" s="131"/>
      <c r="C491" s="131"/>
      <c r="D491" s="131"/>
      <c r="E491" s="132"/>
      <c r="F491" s="132"/>
      <c r="G491" s="132"/>
      <c r="H491" s="132"/>
      <c r="I491" s="132"/>
      <c r="J491" s="132"/>
      <c r="K491" s="132"/>
      <c r="L491" s="132"/>
    </row>
    <row r="492" spans="2:12">
      <c r="B492" s="131"/>
      <c r="C492" s="131"/>
      <c r="D492" s="131"/>
      <c r="E492" s="132"/>
      <c r="F492" s="132"/>
      <c r="G492" s="132"/>
      <c r="H492" s="132"/>
      <c r="I492" s="132"/>
      <c r="J492" s="132"/>
      <c r="K492" s="132"/>
      <c r="L492" s="132"/>
    </row>
    <row r="493" spans="2:12">
      <c r="B493" s="131"/>
      <c r="C493" s="131"/>
      <c r="D493" s="131"/>
      <c r="E493" s="132"/>
      <c r="F493" s="132"/>
      <c r="G493" s="132"/>
      <c r="H493" s="132"/>
      <c r="I493" s="132"/>
      <c r="J493" s="132"/>
      <c r="K493" s="132"/>
      <c r="L493" s="132"/>
    </row>
    <row r="494" spans="2:12">
      <c r="B494" s="131"/>
      <c r="C494" s="131"/>
      <c r="D494" s="131"/>
      <c r="E494" s="132"/>
      <c r="F494" s="132"/>
      <c r="G494" s="132"/>
      <c r="H494" s="132"/>
      <c r="I494" s="132"/>
      <c r="J494" s="132"/>
      <c r="K494" s="132"/>
      <c r="L494" s="132"/>
    </row>
    <row r="495" spans="2:12">
      <c r="B495" s="131"/>
      <c r="C495" s="131"/>
      <c r="D495" s="131"/>
      <c r="E495" s="132"/>
      <c r="F495" s="132"/>
      <c r="G495" s="132"/>
      <c r="H495" s="132"/>
      <c r="I495" s="132"/>
      <c r="J495" s="132"/>
      <c r="K495" s="132"/>
      <c r="L495" s="132"/>
    </row>
    <row r="496" spans="2:12">
      <c r="B496" s="131"/>
      <c r="C496" s="131"/>
      <c r="D496" s="131"/>
      <c r="E496" s="132"/>
      <c r="F496" s="132"/>
      <c r="G496" s="132"/>
      <c r="H496" s="132"/>
      <c r="I496" s="132"/>
      <c r="J496" s="132"/>
      <c r="K496" s="132"/>
      <c r="L496" s="132"/>
    </row>
    <row r="497" spans="2:12">
      <c r="B497" s="131"/>
      <c r="C497" s="131"/>
      <c r="D497" s="131"/>
      <c r="E497" s="132"/>
      <c r="F497" s="132"/>
      <c r="G497" s="132"/>
      <c r="H497" s="132"/>
      <c r="I497" s="132"/>
      <c r="J497" s="132"/>
      <c r="K497" s="132"/>
      <c r="L497" s="132"/>
    </row>
    <row r="498" spans="2:12">
      <c r="B498" s="131"/>
      <c r="C498" s="131"/>
      <c r="D498" s="131"/>
      <c r="E498" s="132"/>
      <c r="F498" s="132"/>
      <c r="G498" s="132"/>
      <c r="H498" s="132"/>
      <c r="I498" s="132"/>
      <c r="J498" s="132"/>
      <c r="K498" s="132"/>
      <c r="L498" s="132"/>
    </row>
    <row r="499" spans="2:12">
      <c r="B499" s="131"/>
      <c r="C499" s="131"/>
      <c r="D499" s="131"/>
      <c r="E499" s="132"/>
      <c r="F499" s="132"/>
      <c r="G499" s="132"/>
      <c r="H499" s="132"/>
      <c r="I499" s="132"/>
      <c r="J499" s="132"/>
      <c r="K499" s="132"/>
      <c r="L499" s="132"/>
    </row>
    <row r="500" spans="2:12">
      <c r="B500" s="131"/>
      <c r="C500" s="131"/>
      <c r="D500" s="131"/>
      <c r="E500" s="132"/>
      <c r="F500" s="132"/>
      <c r="G500" s="132"/>
      <c r="H500" s="132"/>
      <c r="I500" s="132"/>
      <c r="J500" s="132"/>
      <c r="K500" s="132"/>
      <c r="L500" s="132"/>
    </row>
    <row r="501" spans="2:12">
      <c r="B501" s="131"/>
      <c r="C501" s="131"/>
      <c r="D501" s="131"/>
      <c r="E501" s="132"/>
      <c r="F501" s="132"/>
      <c r="G501" s="132"/>
      <c r="H501" s="132"/>
      <c r="I501" s="132"/>
      <c r="J501" s="132"/>
      <c r="K501" s="132"/>
      <c r="L501" s="132"/>
    </row>
    <row r="502" spans="2:12">
      <c r="B502" s="131"/>
      <c r="C502" s="131"/>
      <c r="D502" s="131"/>
      <c r="E502" s="132"/>
      <c r="F502" s="132"/>
      <c r="G502" s="132"/>
      <c r="H502" s="132"/>
      <c r="I502" s="132"/>
      <c r="J502" s="132"/>
      <c r="K502" s="132"/>
      <c r="L502" s="132"/>
    </row>
    <row r="503" spans="2:12">
      <c r="B503" s="131"/>
      <c r="C503" s="131"/>
      <c r="D503" s="131"/>
      <c r="E503" s="132"/>
      <c r="F503" s="132"/>
      <c r="G503" s="132"/>
      <c r="H503" s="132"/>
      <c r="I503" s="132"/>
      <c r="J503" s="132"/>
      <c r="K503" s="132"/>
      <c r="L503" s="132"/>
    </row>
    <row r="504" spans="2:12">
      <c r="B504" s="131"/>
      <c r="C504" s="131"/>
      <c r="D504" s="131"/>
      <c r="E504" s="132"/>
      <c r="F504" s="132"/>
      <c r="G504" s="132"/>
      <c r="H504" s="132"/>
      <c r="I504" s="132"/>
      <c r="J504" s="132"/>
      <c r="K504" s="132"/>
      <c r="L504" s="132"/>
    </row>
    <row r="505" spans="2:12">
      <c r="B505" s="131"/>
      <c r="C505" s="131"/>
      <c r="D505" s="131"/>
      <c r="E505" s="132"/>
      <c r="F505" s="132"/>
      <c r="G505" s="132"/>
      <c r="H505" s="132"/>
      <c r="I505" s="132"/>
      <c r="J505" s="132"/>
      <c r="K505" s="132"/>
      <c r="L505" s="132"/>
    </row>
    <row r="506" spans="2:12">
      <c r="B506" s="131"/>
      <c r="C506" s="131"/>
      <c r="D506" s="131"/>
      <c r="E506" s="132"/>
      <c r="F506" s="132"/>
      <c r="G506" s="132"/>
      <c r="H506" s="132"/>
      <c r="I506" s="132"/>
      <c r="J506" s="132"/>
      <c r="K506" s="132"/>
      <c r="L506" s="132"/>
    </row>
    <row r="507" spans="2:12">
      <c r="B507" s="131"/>
      <c r="C507" s="131"/>
      <c r="D507" s="131"/>
      <c r="E507" s="132"/>
      <c r="F507" s="132"/>
      <c r="G507" s="132"/>
      <c r="H507" s="132"/>
      <c r="I507" s="132"/>
      <c r="J507" s="132"/>
      <c r="K507" s="132"/>
      <c r="L507" s="132"/>
    </row>
    <row r="508" spans="2:12">
      <c r="B508" s="131"/>
      <c r="C508" s="131"/>
      <c r="D508" s="131"/>
      <c r="E508" s="132"/>
      <c r="F508" s="132"/>
      <c r="G508" s="132"/>
      <c r="H508" s="132"/>
      <c r="I508" s="132"/>
      <c r="J508" s="132"/>
      <c r="K508" s="132"/>
      <c r="L508" s="132"/>
    </row>
    <row r="509" spans="2:12">
      <c r="B509" s="131"/>
      <c r="C509" s="131"/>
      <c r="D509" s="131"/>
      <c r="E509" s="132"/>
      <c r="F509" s="132"/>
      <c r="G509" s="132"/>
      <c r="H509" s="132"/>
      <c r="I509" s="132"/>
      <c r="J509" s="132"/>
      <c r="K509" s="132"/>
      <c r="L509" s="132"/>
    </row>
    <row r="510" spans="2:12">
      <c r="B510" s="131"/>
      <c r="C510" s="131"/>
      <c r="D510" s="131"/>
      <c r="E510" s="132"/>
      <c r="F510" s="132"/>
      <c r="G510" s="132"/>
      <c r="H510" s="132"/>
      <c r="I510" s="132"/>
      <c r="J510" s="132"/>
      <c r="K510" s="132"/>
      <c r="L510" s="132"/>
    </row>
    <row r="511" spans="2:12">
      <c r="B511" s="131"/>
      <c r="C511" s="131"/>
      <c r="D511" s="131"/>
      <c r="E511" s="132"/>
      <c r="F511" s="132"/>
      <c r="G511" s="132"/>
      <c r="H511" s="132"/>
      <c r="I511" s="132"/>
      <c r="J511" s="132"/>
      <c r="K511" s="132"/>
      <c r="L511" s="132"/>
    </row>
    <row r="512" spans="2:12">
      <c r="B512" s="131"/>
      <c r="C512" s="131"/>
      <c r="D512" s="131"/>
      <c r="E512" s="132"/>
      <c r="F512" s="132"/>
      <c r="G512" s="132"/>
      <c r="H512" s="132"/>
      <c r="I512" s="132"/>
      <c r="J512" s="132"/>
      <c r="K512" s="132"/>
      <c r="L512" s="132"/>
    </row>
    <row r="513" spans="2:12">
      <c r="B513" s="131"/>
      <c r="C513" s="131"/>
      <c r="D513" s="131"/>
      <c r="E513" s="132"/>
      <c r="F513" s="132"/>
      <c r="G513" s="132"/>
      <c r="H513" s="132"/>
      <c r="I513" s="132"/>
      <c r="J513" s="132"/>
      <c r="K513" s="132"/>
      <c r="L513" s="132"/>
    </row>
    <row r="514" spans="2:12">
      <c r="B514" s="131"/>
      <c r="C514" s="131"/>
      <c r="D514" s="131"/>
      <c r="E514" s="132"/>
      <c r="F514" s="132"/>
      <c r="G514" s="132"/>
      <c r="H514" s="132"/>
      <c r="I514" s="132"/>
      <c r="J514" s="132"/>
      <c r="K514" s="132"/>
      <c r="L514" s="132"/>
    </row>
    <row r="515" spans="2:12">
      <c r="B515" s="131"/>
      <c r="C515" s="131"/>
      <c r="D515" s="131"/>
      <c r="E515" s="132"/>
      <c r="F515" s="132"/>
      <c r="G515" s="132"/>
      <c r="H515" s="132"/>
      <c r="I515" s="132"/>
      <c r="J515" s="132"/>
      <c r="K515" s="132"/>
      <c r="L515" s="132"/>
    </row>
    <row r="516" spans="2:12">
      <c r="B516" s="131"/>
      <c r="C516" s="131"/>
      <c r="D516" s="131"/>
      <c r="E516" s="132"/>
      <c r="F516" s="132"/>
      <c r="G516" s="132"/>
      <c r="H516" s="132"/>
      <c r="I516" s="132"/>
      <c r="J516" s="132"/>
      <c r="K516" s="132"/>
      <c r="L516" s="132"/>
    </row>
    <row r="517" spans="2:12">
      <c r="B517" s="131"/>
      <c r="C517" s="131"/>
      <c r="D517" s="131"/>
      <c r="E517" s="132"/>
      <c r="F517" s="132"/>
      <c r="G517" s="132"/>
      <c r="H517" s="132"/>
      <c r="I517" s="132"/>
      <c r="J517" s="132"/>
      <c r="K517" s="132"/>
      <c r="L517" s="132"/>
    </row>
    <row r="518" spans="2:12">
      <c r="B518" s="131"/>
      <c r="C518" s="131"/>
      <c r="D518" s="131"/>
      <c r="E518" s="132"/>
      <c r="F518" s="132"/>
      <c r="G518" s="132"/>
      <c r="H518" s="132"/>
      <c r="I518" s="132"/>
      <c r="J518" s="132"/>
      <c r="K518" s="132"/>
      <c r="L518" s="132"/>
    </row>
    <row r="519" spans="2:12">
      <c r="B519" s="131"/>
      <c r="C519" s="131"/>
      <c r="D519" s="131"/>
      <c r="E519" s="132"/>
      <c r="F519" s="132"/>
      <c r="G519" s="132"/>
      <c r="H519" s="132"/>
      <c r="I519" s="132"/>
      <c r="J519" s="132"/>
      <c r="K519" s="132"/>
      <c r="L519" s="132"/>
    </row>
    <row r="520" spans="2:12">
      <c r="B520" s="131"/>
      <c r="C520" s="131"/>
      <c r="D520" s="131"/>
      <c r="E520" s="132"/>
      <c r="F520" s="132"/>
      <c r="G520" s="132"/>
      <c r="H520" s="132"/>
      <c r="I520" s="132"/>
      <c r="J520" s="132"/>
      <c r="K520" s="132"/>
      <c r="L520" s="132"/>
    </row>
    <row r="521" spans="2:12">
      <c r="B521" s="131"/>
      <c r="C521" s="131"/>
      <c r="D521" s="131"/>
      <c r="E521" s="132"/>
      <c r="F521" s="132"/>
      <c r="G521" s="132"/>
      <c r="H521" s="132"/>
      <c r="I521" s="132"/>
      <c r="J521" s="132"/>
      <c r="K521" s="132"/>
      <c r="L521" s="132"/>
    </row>
    <row r="522" spans="2:12">
      <c r="B522" s="131"/>
      <c r="C522" s="131"/>
      <c r="D522" s="131"/>
      <c r="E522" s="132"/>
      <c r="F522" s="132"/>
      <c r="G522" s="132"/>
      <c r="H522" s="132"/>
      <c r="I522" s="132"/>
      <c r="J522" s="132"/>
      <c r="K522" s="132"/>
      <c r="L522" s="132"/>
    </row>
    <row r="523" spans="2:12">
      <c r="B523" s="131"/>
      <c r="C523" s="131"/>
      <c r="D523" s="131"/>
      <c r="E523" s="132"/>
      <c r="F523" s="132"/>
      <c r="G523" s="132"/>
      <c r="H523" s="132"/>
      <c r="I523" s="132"/>
      <c r="J523" s="132"/>
      <c r="K523" s="132"/>
      <c r="L523" s="132"/>
    </row>
    <row r="524" spans="2:12">
      <c r="B524" s="131"/>
      <c r="C524" s="131"/>
      <c r="D524" s="131"/>
      <c r="E524" s="132"/>
      <c r="F524" s="132"/>
      <c r="G524" s="132"/>
      <c r="H524" s="132"/>
      <c r="I524" s="132"/>
      <c r="J524" s="132"/>
      <c r="K524" s="132"/>
      <c r="L524" s="132"/>
    </row>
    <row r="525" spans="2:12">
      <c r="B525" s="131"/>
      <c r="C525" s="131"/>
      <c r="D525" s="131"/>
      <c r="E525" s="132"/>
      <c r="F525" s="132"/>
      <c r="G525" s="132"/>
      <c r="H525" s="132"/>
      <c r="I525" s="132"/>
      <c r="J525" s="132"/>
      <c r="K525" s="132"/>
      <c r="L525" s="132"/>
    </row>
    <row r="526" spans="2:12">
      <c r="B526" s="131"/>
      <c r="C526" s="131"/>
      <c r="D526" s="131"/>
      <c r="E526" s="132"/>
      <c r="F526" s="132"/>
      <c r="G526" s="132"/>
      <c r="H526" s="132"/>
      <c r="I526" s="132"/>
      <c r="J526" s="132"/>
      <c r="K526" s="132"/>
      <c r="L526" s="132"/>
    </row>
    <row r="527" spans="2:12">
      <c r="B527" s="131"/>
      <c r="C527" s="131"/>
      <c r="D527" s="131"/>
      <c r="E527" s="132"/>
      <c r="F527" s="132"/>
      <c r="G527" s="132"/>
      <c r="H527" s="132"/>
      <c r="I527" s="132"/>
      <c r="J527" s="132"/>
      <c r="K527" s="132"/>
      <c r="L527" s="132"/>
    </row>
    <row r="528" spans="2:12">
      <c r="B528" s="131"/>
      <c r="C528" s="131"/>
      <c r="D528" s="131"/>
      <c r="E528" s="132"/>
      <c r="F528" s="132"/>
      <c r="G528" s="132"/>
      <c r="H528" s="132"/>
      <c r="I528" s="132"/>
      <c r="J528" s="132"/>
      <c r="K528" s="132"/>
      <c r="L528" s="132"/>
    </row>
    <row r="529" spans="2:12">
      <c r="B529" s="131"/>
      <c r="C529" s="131"/>
      <c r="D529" s="131"/>
      <c r="E529" s="132"/>
      <c r="F529" s="132"/>
      <c r="G529" s="132"/>
      <c r="H529" s="132"/>
      <c r="I529" s="132"/>
      <c r="J529" s="132"/>
      <c r="K529" s="132"/>
      <c r="L529" s="132"/>
    </row>
    <row r="530" spans="2:12">
      <c r="B530" s="131"/>
      <c r="C530" s="131"/>
      <c r="D530" s="131"/>
      <c r="E530" s="132"/>
      <c r="F530" s="132"/>
      <c r="G530" s="132"/>
      <c r="H530" s="132"/>
      <c r="I530" s="132"/>
      <c r="J530" s="132"/>
      <c r="K530" s="132"/>
      <c r="L530" s="13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64.710937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12152</v>
      </c>
    </row>
    <row r="6" spans="2:11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ht="26.25" customHeight="1">
      <c r="B7" s="158" t="s">
        <v>99</v>
      </c>
      <c r="C7" s="159"/>
      <c r="D7" s="159"/>
      <c r="E7" s="159"/>
      <c r="F7" s="159"/>
      <c r="G7" s="159"/>
      <c r="H7" s="159"/>
      <c r="I7" s="159"/>
      <c r="J7" s="159"/>
      <c r="K7" s="160"/>
    </row>
    <row r="8" spans="2:11" s="3" customFormat="1" ht="63">
      <c r="B8" s="22" t="s">
        <v>116</v>
      </c>
      <c r="C8" s="30" t="s">
        <v>46</v>
      </c>
      <c r="D8" s="30" t="s">
        <v>67</v>
      </c>
      <c r="E8" s="30" t="s">
        <v>101</v>
      </c>
      <c r="F8" s="30" t="s">
        <v>102</v>
      </c>
      <c r="G8" s="30" t="s">
        <v>200</v>
      </c>
      <c r="H8" s="30" t="s">
        <v>199</v>
      </c>
      <c r="I8" s="30" t="s">
        <v>110</v>
      </c>
      <c r="J8" s="30" t="s">
        <v>149</v>
      </c>
      <c r="K8" s="31" t="s">
        <v>151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207</v>
      </c>
      <c r="H9" s="16"/>
      <c r="I9" s="16" t="s">
        <v>203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78" t="s">
        <v>50</v>
      </c>
      <c r="C11" s="79"/>
      <c r="D11" s="79"/>
      <c r="E11" s="79"/>
      <c r="F11" s="79"/>
      <c r="G11" s="87"/>
      <c r="H11" s="89"/>
      <c r="I11" s="87">
        <v>9.264887231000003</v>
      </c>
      <c r="J11" s="88">
        <v>1</v>
      </c>
      <c r="K11" s="88">
        <f>I11/'סכום נכסי הקרן'!$C$42</f>
        <v>2.9031670114540155E-4</v>
      </c>
    </row>
    <row r="12" spans="2:11" ht="19.5" customHeight="1">
      <c r="B12" s="80" t="s">
        <v>36</v>
      </c>
      <c r="C12" s="81"/>
      <c r="D12" s="81"/>
      <c r="E12" s="81"/>
      <c r="F12" s="81"/>
      <c r="G12" s="90"/>
      <c r="H12" s="92"/>
      <c r="I12" s="90">
        <v>9.264887231000003</v>
      </c>
      <c r="J12" s="91">
        <v>1</v>
      </c>
      <c r="K12" s="91">
        <f>I12/'סכום נכסי הקרן'!$C$42</f>
        <v>2.9031670114540155E-4</v>
      </c>
    </row>
    <row r="13" spans="2:11">
      <c r="B13" s="99" t="s">
        <v>1816</v>
      </c>
      <c r="C13" s="81"/>
      <c r="D13" s="81"/>
      <c r="E13" s="81"/>
      <c r="F13" s="81"/>
      <c r="G13" s="90"/>
      <c r="H13" s="92"/>
      <c r="I13" s="90">
        <v>16.408350000000002</v>
      </c>
      <c r="J13" s="91">
        <v>1.7710253337027364</v>
      </c>
      <c r="K13" s="91">
        <f>I13/'סכום נכסי הקרן'!$C$42</f>
        <v>5.1415823252551243E-4</v>
      </c>
    </row>
    <row r="14" spans="2:11">
      <c r="B14" s="86" t="s">
        <v>1817</v>
      </c>
      <c r="C14" s="83" t="s">
        <v>1818</v>
      </c>
      <c r="D14" s="96" t="s">
        <v>1788</v>
      </c>
      <c r="E14" s="96" t="s">
        <v>132</v>
      </c>
      <c r="F14" s="109">
        <v>43804</v>
      </c>
      <c r="G14" s="93">
        <v>171360</v>
      </c>
      <c r="H14" s="95">
        <v>-4.87E-2</v>
      </c>
      <c r="I14" s="93">
        <v>-8.3430000000000004E-2</v>
      </c>
      <c r="J14" s="94">
        <v>-9.0049665926689327E-3</v>
      </c>
      <c r="K14" s="94">
        <f>I14/'סכום נכסי הקרן'!$C$42</f>
        <v>-2.6142921951081918E-6</v>
      </c>
    </row>
    <row r="15" spans="2:11">
      <c r="B15" s="86" t="s">
        <v>1819</v>
      </c>
      <c r="C15" s="83" t="s">
        <v>1820</v>
      </c>
      <c r="D15" s="96" t="s">
        <v>1788</v>
      </c>
      <c r="E15" s="96" t="s">
        <v>132</v>
      </c>
      <c r="F15" s="109">
        <v>43677</v>
      </c>
      <c r="G15" s="93">
        <v>274240</v>
      </c>
      <c r="H15" s="95">
        <v>-2.5399999999999999E-2</v>
      </c>
      <c r="I15" s="93">
        <v>-6.9529999999999995E-2</v>
      </c>
      <c r="J15" s="94">
        <v>-7.5046784992001776E-3</v>
      </c>
      <c r="K15" s="94">
        <f>I15/'סכום נכסי הקרן'!$C$42</f>
        <v>-2.1787335050446186E-6</v>
      </c>
    </row>
    <row r="16" spans="2:11" s="6" customFormat="1">
      <c r="B16" s="86" t="s">
        <v>1821</v>
      </c>
      <c r="C16" s="83" t="s">
        <v>1822</v>
      </c>
      <c r="D16" s="96" t="s">
        <v>1788</v>
      </c>
      <c r="E16" s="96" t="s">
        <v>132</v>
      </c>
      <c r="F16" s="109">
        <v>43675</v>
      </c>
      <c r="G16" s="93">
        <v>343370</v>
      </c>
      <c r="H16" s="95">
        <v>0.93379999999999996</v>
      </c>
      <c r="I16" s="93">
        <v>3.2065000000000001</v>
      </c>
      <c r="J16" s="94">
        <v>0.34609163825234251</v>
      </c>
      <c r="K16" s="94">
        <f>I16/'סכום נכסי הקרן'!$C$42</f>
        <v>1.0047618271142774E-4</v>
      </c>
    </row>
    <row r="17" spans="2:11" s="6" customFormat="1">
      <c r="B17" s="86" t="s">
        <v>1823</v>
      </c>
      <c r="C17" s="83" t="s">
        <v>1824</v>
      </c>
      <c r="D17" s="96" t="s">
        <v>1788</v>
      </c>
      <c r="E17" s="96" t="s">
        <v>132</v>
      </c>
      <c r="F17" s="109">
        <v>43829</v>
      </c>
      <c r="G17" s="93">
        <v>154548</v>
      </c>
      <c r="H17" s="95">
        <v>0.16089999999999999</v>
      </c>
      <c r="I17" s="93">
        <v>0.24868000000000001</v>
      </c>
      <c r="J17" s="94">
        <v>2.6841125401712938E-2</v>
      </c>
      <c r="K17" s="94">
        <f>I17/'סכום נכסי הקרן'!$C$42</f>
        <v>7.7924269816553406E-6</v>
      </c>
    </row>
    <row r="18" spans="2:11" s="6" customFormat="1">
      <c r="B18" s="86" t="s">
        <v>1825</v>
      </c>
      <c r="C18" s="83" t="s">
        <v>1826</v>
      </c>
      <c r="D18" s="96" t="s">
        <v>1788</v>
      </c>
      <c r="E18" s="96" t="s">
        <v>132</v>
      </c>
      <c r="F18" s="109">
        <v>43822</v>
      </c>
      <c r="G18" s="93">
        <v>137568</v>
      </c>
      <c r="H18" s="95">
        <v>0.30009999999999998</v>
      </c>
      <c r="I18" s="93">
        <v>0.41291</v>
      </c>
      <c r="J18" s="94">
        <v>4.4567191127639086E-2</v>
      </c>
      <c r="K18" s="94">
        <f>I18/'סכום נכסי הקרן'!$C$42</f>
        <v>1.2938599907492789E-5</v>
      </c>
    </row>
    <row r="19" spans="2:11">
      <c r="B19" s="86" t="s">
        <v>1827</v>
      </c>
      <c r="C19" s="83" t="s">
        <v>1828</v>
      </c>
      <c r="D19" s="96" t="s">
        <v>1788</v>
      </c>
      <c r="E19" s="96" t="s">
        <v>132</v>
      </c>
      <c r="F19" s="109">
        <v>43795</v>
      </c>
      <c r="G19" s="93">
        <v>68804</v>
      </c>
      <c r="H19" s="95">
        <v>0.3291</v>
      </c>
      <c r="I19" s="93">
        <v>0.22644</v>
      </c>
      <c r="J19" s="94">
        <v>2.4440664452162929E-2</v>
      </c>
      <c r="K19" s="94">
        <f>I19/'סכום נכסי הקרן'!$C$42</f>
        <v>7.0955330775536247E-6</v>
      </c>
    </row>
    <row r="20" spans="2:11">
      <c r="B20" s="86" t="s">
        <v>1829</v>
      </c>
      <c r="C20" s="83" t="s">
        <v>1830</v>
      </c>
      <c r="D20" s="96" t="s">
        <v>1788</v>
      </c>
      <c r="E20" s="96" t="s">
        <v>132</v>
      </c>
      <c r="F20" s="109">
        <v>43657</v>
      </c>
      <c r="G20" s="93">
        <v>520906.8</v>
      </c>
      <c r="H20" s="95">
        <v>1.4582999999999999</v>
      </c>
      <c r="I20" s="93">
        <v>7.5965800000000003</v>
      </c>
      <c r="J20" s="94">
        <v>0.81993226799157337</v>
      </c>
      <c r="K20" s="94">
        <f>I20/'סכום נכסי הקרן'!$C$42</f>
        <v>2.3804003120598091E-4</v>
      </c>
    </row>
    <row r="21" spans="2:11">
      <c r="B21" s="86" t="s">
        <v>1831</v>
      </c>
      <c r="C21" s="83" t="s">
        <v>1832</v>
      </c>
      <c r="D21" s="96" t="s">
        <v>1788</v>
      </c>
      <c r="E21" s="96" t="s">
        <v>132</v>
      </c>
      <c r="F21" s="109">
        <v>43774</v>
      </c>
      <c r="G21" s="93">
        <v>79488</v>
      </c>
      <c r="H21" s="95">
        <v>0.78439999999999999</v>
      </c>
      <c r="I21" s="93">
        <v>0.62353999999999998</v>
      </c>
      <c r="J21" s="94">
        <v>6.7301412791475321E-2</v>
      </c>
      <c r="K21" s="94">
        <f>I21/'סכום נכסי הקרן'!$C$42</f>
        <v>1.9538724144046046E-5</v>
      </c>
    </row>
    <row r="22" spans="2:11">
      <c r="B22" s="86" t="s">
        <v>1833</v>
      </c>
      <c r="C22" s="83" t="s">
        <v>1834</v>
      </c>
      <c r="D22" s="96" t="s">
        <v>1788</v>
      </c>
      <c r="E22" s="96" t="s">
        <v>132</v>
      </c>
      <c r="F22" s="109">
        <v>43691</v>
      </c>
      <c r="G22" s="93">
        <v>69256</v>
      </c>
      <c r="H22" s="95">
        <v>0.97909999999999997</v>
      </c>
      <c r="I22" s="93">
        <v>0.67810999999999999</v>
      </c>
      <c r="J22" s="94">
        <v>7.3191392738280348E-2</v>
      </c>
      <c r="K22" s="94">
        <f>I22/'סכום נכסי הקרן'!$C$42</f>
        <v>2.1248683692015051E-5</v>
      </c>
    </row>
    <row r="23" spans="2:11">
      <c r="B23" s="86" t="s">
        <v>1835</v>
      </c>
      <c r="C23" s="83" t="s">
        <v>1836</v>
      </c>
      <c r="D23" s="96" t="s">
        <v>1788</v>
      </c>
      <c r="E23" s="96" t="s">
        <v>132</v>
      </c>
      <c r="F23" s="109">
        <v>43717</v>
      </c>
      <c r="G23" s="93">
        <v>104178</v>
      </c>
      <c r="H23" s="95">
        <v>1.2584</v>
      </c>
      <c r="I23" s="93">
        <v>1.3109600000000001</v>
      </c>
      <c r="J23" s="94">
        <v>0.14149767474919411</v>
      </c>
      <c r="K23" s="94">
        <f>I23/'סכום נכסי הקרן'!$C$42</f>
        <v>4.1079138152931021E-5</v>
      </c>
    </row>
    <row r="24" spans="2:11">
      <c r="B24" s="86" t="s">
        <v>1837</v>
      </c>
      <c r="C24" s="83" t="s">
        <v>1838</v>
      </c>
      <c r="D24" s="96" t="s">
        <v>1788</v>
      </c>
      <c r="E24" s="96" t="s">
        <v>132</v>
      </c>
      <c r="F24" s="109">
        <v>43662</v>
      </c>
      <c r="G24" s="93">
        <v>20881.8</v>
      </c>
      <c r="H24" s="95">
        <v>1.4766999999999999</v>
      </c>
      <c r="I24" s="93">
        <v>0.30836000000000002</v>
      </c>
      <c r="J24" s="94">
        <v>3.3282650108059357E-2</v>
      </c>
      <c r="K24" s="94">
        <f>I24/'סכום נכסי הקרן'!$C$42</f>
        <v>9.6625091847484354E-6</v>
      </c>
    </row>
    <row r="25" spans="2:11">
      <c r="B25" s="86" t="s">
        <v>1839</v>
      </c>
      <c r="C25" s="83" t="s">
        <v>1840</v>
      </c>
      <c r="D25" s="96" t="s">
        <v>1788</v>
      </c>
      <c r="E25" s="96" t="s">
        <v>132</v>
      </c>
      <c r="F25" s="109">
        <v>43724</v>
      </c>
      <c r="G25" s="93">
        <v>69608</v>
      </c>
      <c r="H25" s="95">
        <v>1.4795</v>
      </c>
      <c r="I25" s="93">
        <v>1.02986</v>
      </c>
      <c r="J25" s="94">
        <v>0.11115731625465693</v>
      </c>
      <c r="K25" s="94">
        <f>I25/'סכום נכסי הקרן'!$C$42</f>
        <v>3.2270825363228122E-5</v>
      </c>
    </row>
    <row r="26" spans="2:11">
      <c r="B26" s="86" t="s">
        <v>1841</v>
      </c>
      <c r="C26" s="83" t="s">
        <v>1842</v>
      </c>
      <c r="D26" s="96" t="s">
        <v>1788</v>
      </c>
      <c r="E26" s="96" t="s">
        <v>132</v>
      </c>
      <c r="F26" s="109">
        <v>43696</v>
      </c>
      <c r="G26" s="93">
        <v>17420</v>
      </c>
      <c r="H26" s="95">
        <v>1.5811999999999999</v>
      </c>
      <c r="I26" s="93">
        <v>0.27544999999999997</v>
      </c>
      <c r="J26" s="94">
        <v>2.9730529161580452E-2</v>
      </c>
      <c r="K26" s="94">
        <f>I26/'סכום נכסי הקרן'!$C$42</f>
        <v>8.6312691494971987E-6</v>
      </c>
    </row>
    <row r="27" spans="2:11">
      <c r="B27" s="86" t="s">
        <v>1843</v>
      </c>
      <c r="C27" s="83" t="s">
        <v>1844</v>
      </c>
      <c r="D27" s="96" t="s">
        <v>1788</v>
      </c>
      <c r="E27" s="96" t="s">
        <v>132</v>
      </c>
      <c r="F27" s="109">
        <v>43643</v>
      </c>
      <c r="G27" s="93">
        <v>24455.9</v>
      </c>
      <c r="H27" s="95">
        <v>2.633</v>
      </c>
      <c r="I27" s="93">
        <v>0.64391999999999994</v>
      </c>
      <c r="J27" s="94">
        <v>6.9501115765928073E-2</v>
      </c>
      <c r="K27" s="94">
        <f>I27/'סכום נכסי הקרן'!$C$42</f>
        <v>2.0177334655088895E-5</v>
      </c>
    </row>
    <row r="28" spans="2:11">
      <c r="B28" s="82"/>
      <c r="C28" s="83"/>
      <c r="D28" s="83"/>
      <c r="E28" s="83"/>
      <c r="F28" s="83"/>
      <c r="G28" s="93"/>
      <c r="H28" s="95"/>
      <c r="I28" s="83"/>
      <c r="J28" s="94"/>
      <c r="K28" s="83"/>
    </row>
    <row r="29" spans="2:11">
      <c r="B29" s="99" t="s">
        <v>194</v>
      </c>
      <c r="C29" s="81"/>
      <c r="D29" s="81"/>
      <c r="E29" s="81"/>
      <c r="F29" s="81"/>
      <c r="G29" s="90"/>
      <c r="H29" s="92"/>
      <c r="I29" s="90">
        <v>-8.2393077200000011</v>
      </c>
      <c r="J29" s="91">
        <v>-0.88930469573677629</v>
      </c>
      <c r="K29" s="91">
        <f>I29/'סכום נכסי הקרן'!$C$42</f>
        <v>-2.5818000557941594E-4</v>
      </c>
    </row>
    <row r="30" spans="2:11">
      <c r="B30" s="86" t="s">
        <v>1845</v>
      </c>
      <c r="C30" s="83" t="s">
        <v>1846</v>
      </c>
      <c r="D30" s="96" t="s">
        <v>1788</v>
      </c>
      <c r="E30" s="96" t="s">
        <v>134</v>
      </c>
      <c r="F30" s="109">
        <v>43810</v>
      </c>
      <c r="G30" s="93">
        <v>11116.193288</v>
      </c>
      <c r="H30" s="95">
        <v>1.0920000000000001</v>
      </c>
      <c r="I30" s="93">
        <v>0.121390911</v>
      </c>
      <c r="J30" s="94">
        <v>1.3102254563210448E-2</v>
      </c>
      <c r="K30" s="94">
        <f>I30/'סכום נכסי הקרן'!$C$42</f>
        <v>3.8038033223585417E-6</v>
      </c>
    </row>
    <row r="31" spans="2:11">
      <c r="B31" s="86" t="s">
        <v>1847</v>
      </c>
      <c r="C31" s="83" t="s">
        <v>1848</v>
      </c>
      <c r="D31" s="96" t="s">
        <v>1788</v>
      </c>
      <c r="E31" s="96" t="s">
        <v>134</v>
      </c>
      <c r="F31" s="109">
        <v>43699</v>
      </c>
      <c r="G31" s="93">
        <v>4438.1926890000004</v>
      </c>
      <c r="H31" s="95">
        <v>6.5600000000000006E-2</v>
      </c>
      <c r="I31" s="93">
        <v>2.9097710000000002E-3</v>
      </c>
      <c r="J31" s="94">
        <v>3.1406437309501226E-4</v>
      </c>
      <c r="K31" s="94">
        <f>I31/'סכום נכסי הקרן'!$C$42</f>
        <v>9.1178132744242574E-8</v>
      </c>
    </row>
    <row r="32" spans="2:11">
      <c r="B32" s="86" t="s">
        <v>1849</v>
      </c>
      <c r="C32" s="83" t="s">
        <v>1850</v>
      </c>
      <c r="D32" s="96" t="s">
        <v>1788</v>
      </c>
      <c r="E32" s="96" t="s">
        <v>134</v>
      </c>
      <c r="F32" s="109">
        <v>43761</v>
      </c>
      <c r="G32" s="93">
        <v>10544.670672</v>
      </c>
      <c r="H32" s="95">
        <v>0.3574</v>
      </c>
      <c r="I32" s="93">
        <v>3.7685648000000002E-2</v>
      </c>
      <c r="J32" s="94">
        <v>4.0675776251118401E-3</v>
      </c>
      <c r="K32" s="94">
        <f>I32/'סכום נכסי הקרן'!$C$42</f>
        <v>1.1808857177753163E-6</v>
      </c>
    </row>
    <row r="33" spans="2:11">
      <c r="B33" s="86" t="s">
        <v>1851</v>
      </c>
      <c r="C33" s="83" t="s">
        <v>1852</v>
      </c>
      <c r="D33" s="96" t="s">
        <v>1788</v>
      </c>
      <c r="E33" s="96" t="s">
        <v>134</v>
      </c>
      <c r="F33" s="109">
        <v>43704</v>
      </c>
      <c r="G33" s="93">
        <v>2958.795126</v>
      </c>
      <c r="H33" s="95">
        <v>-4.2200000000000001E-2</v>
      </c>
      <c r="I33" s="93">
        <v>-1.2473689999999999E-3</v>
      </c>
      <c r="J33" s="94">
        <v>-1.3463401862316737E-4</v>
      </c>
      <c r="K33" s="94">
        <f>I33/'סכום נכסי הקרן'!$C$42</f>
        <v>-3.9086504148626507E-8</v>
      </c>
    </row>
    <row r="34" spans="2:11">
      <c r="B34" s="86" t="s">
        <v>1853</v>
      </c>
      <c r="C34" s="83" t="s">
        <v>1854</v>
      </c>
      <c r="D34" s="96" t="s">
        <v>1788</v>
      </c>
      <c r="E34" s="96" t="s">
        <v>134</v>
      </c>
      <c r="F34" s="109">
        <v>43703</v>
      </c>
      <c r="G34" s="93">
        <v>2372.5509010000001</v>
      </c>
      <c r="H34" s="95">
        <v>-0.28899999999999998</v>
      </c>
      <c r="I34" s="93">
        <v>-6.8562079999999991E-3</v>
      </c>
      <c r="J34" s="94">
        <v>-7.4002066393850496E-4</v>
      </c>
      <c r="K34" s="94">
        <f>I34/'סכום נכסי הקרן'!$C$42</f>
        <v>-2.1484035793405659E-7</v>
      </c>
    </row>
    <row r="35" spans="2:11">
      <c r="B35" s="86" t="s">
        <v>1855</v>
      </c>
      <c r="C35" s="83" t="s">
        <v>1856</v>
      </c>
      <c r="D35" s="96" t="s">
        <v>1788</v>
      </c>
      <c r="E35" s="96" t="s">
        <v>135</v>
      </c>
      <c r="F35" s="109">
        <v>43822</v>
      </c>
      <c r="G35" s="93">
        <v>7748.5261950000004</v>
      </c>
      <c r="H35" s="95">
        <v>1.5645</v>
      </c>
      <c r="I35" s="93">
        <v>0.121223766</v>
      </c>
      <c r="J35" s="94">
        <v>1.3084213868722473E-2</v>
      </c>
      <c r="K35" s="94">
        <f>I35/'סכום נכסי הקרן'!$C$42</f>
        <v>3.7985658074484206E-6</v>
      </c>
    </row>
    <row r="36" spans="2:11">
      <c r="B36" s="86" t="s">
        <v>1857</v>
      </c>
      <c r="C36" s="83" t="s">
        <v>1858</v>
      </c>
      <c r="D36" s="96" t="s">
        <v>1788</v>
      </c>
      <c r="E36" s="96" t="s">
        <v>134</v>
      </c>
      <c r="F36" s="109">
        <v>43741</v>
      </c>
      <c r="G36" s="93">
        <v>11673.558483000003</v>
      </c>
      <c r="H36" s="95">
        <v>-1.8286</v>
      </c>
      <c r="I36" s="93">
        <v>-0.21346541699999999</v>
      </c>
      <c r="J36" s="94">
        <v>-2.3040260682909538E-2</v>
      </c>
      <c r="K36" s="94">
        <f>I36/'סכום נכסי הקרן'!$C$42</f>
        <v>-6.6889724749923937E-6</v>
      </c>
    </row>
    <row r="37" spans="2:11">
      <c r="B37" s="86" t="s">
        <v>1859</v>
      </c>
      <c r="C37" s="83" t="s">
        <v>1860</v>
      </c>
      <c r="D37" s="96" t="s">
        <v>1788</v>
      </c>
      <c r="E37" s="96" t="s">
        <v>134</v>
      </c>
      <c r="F37" s="109">
        <v>43745</v>
      </c>
      <c r="G37" s="93">
        <v>5842.8963530000001</v>
      </c>
      <c r="H37" s="95">
        <v>-1.7223999999999999</v>
      </c>
      <c r="I37" s="93">
        <v>-0.10063834300000001</v>
      </c>
      <c r="J37" s="94">
        <v>-1.0862338687001767E-2</v>
      </c>
      <c r="K37" s="94">
        <f>I37/'סכום נכסי הקרן'!$C$42</f>
        <v>-3.1535183343344253E-6</v>
      </c>
    </row>
    <row r="38" spans="2:11">
      <c r="B38" s="86" t="s">
        <v>1861</v>
      </c>
      <c r="C38" s="83" t="s">
        <v>1862</v>
      </c>
      <c r="D38" s="96" t="s">
        <v>1788</v>
      </c>
      <c r="E38" s="96" t="s">
        <v>134</v>
      </c>
      <c r="F38" s="109">
        <v>43741</v>
      </c>
      <c r="G38" s="93">
        <v>10415.800669</v>
      </c>
      <c r="H38" s="95">
        <v>-1.6813</v>
      </c>
      <c r="I38" s="93">
        <v>-0.17511664300000002</v>
      </c>
      <c r="J38" s="94">
        <v>-1.89011089540373E-2</v>
      </c>
      <c r="K38" s="94">
        <f>I38/'סכום נכסי הקרן'!$C$42</f>
        <v>-5.4873075995259203E-6</v>
      </c>
    </row>
    <row r="39" spans="2:11">
      <c r="B39" s="86" t="s">
        <v>1863</v>
      </c>
      <c r="C39" s="83" t="s">
        <v>1852</v>
      </c>
      <c r="D39" s="96" t="s">
        <v>1788</v>
      </c>
      <c r="E39" s="96" t="s">
        <v>134</v>
      </c>
      <c r="F39" s="109">
        <v>43794</v>
      </c>
      <c r="G39" s="93">
        <v>4482.9965030000003</v>
      </c>
      <c r="H39" s="95">
        <v>-1.5382</v>
      </c>
      <c r="I39" s="93">
        <v>-6.8959674999999998E-2</v>
      </c>
      <c r="J39" s="94">
        <v>-7.4431208152499935E-3</v>
      </c>
      <c r="K39" s="94">
        <f>I39/'סכום נכסי הקרן'!$C$42</f>
        <v>-2.1608622813100498E-6</v>
      </c>
    </row>
    <row r="40" spans="2:11">
      <c r="B40" s="86" t="s">
        <v>1864</v>
      </c>
      <c r="C40" s="83" t="s">
        <v>1865</v>
      </c>
      <c r="D40" s="96" t="s">
        <v>1788</v>
      </c>
      <c r="E40" s="96" t="s">
        <v>134</v>
      </c>
      <c r="F40" s="109">
        <v>43754</v>
      </c>
      <c r="G40" s="93">
        <v>4392.0598380000001</v>
      </c>
      <c r="H40" s="95">
        <v>-1.1773</v>
      </c>
      <c r="I40" s="93">
        <v>-5.1705792E-2</v>
      </c>
      <c r="J40" s="94">
        <v>-5.580833388559134E-3</v>
      </c>
      <c r="K40" s="94">
        <f>I40/'סכום נכסי הקרן'!$C$42</f>
        <v>-1.6202091390086007E-6</v>
      </c>
    </row>
    <row r="41" spans="2:11">
      <c r="B41" s="86" t="s">
        <v>1866</v>
      </c>
      <c r="C41" s="83" t="s">
        <v>1867</v>
      </c>
      <c r="D41" s="96" t="s">
        <v>1788</v>
      </c>
      <c r="E41" s="96" t="s">
        <v>134</v>
      </c>
      <c r="F41" s="109">
        <v>43754</v>
      </c>
      <c r="G41" s="93">
        <v>4393.2463459999999</v>
      </c>
      <c r="H41" s="95">
        <v>-1.1499999999999999</v>
      </c>
      <c r="I41" s="93">
        <v>-5.0520463999999987E-2</v>
      </c>
      <c r="J41" s="94">
        <v>-5.4528957277494112E-3</v>
      </c>
      <c r="K41" s="94">
        <f>I41/'סכום נכסי הקרן'!$C$42</f>
        <v>-1.5830666993700627E-6</v>
      </c>
    </row>
    <row r="42" spans="2:11">
      <c r="B42" s="86" t="s">
        <v>1868</v>
      </c>
      <c r="C42" s="83" t="s">
        <v>1869</v>
      </c>
      <c r="D42" s="96" t="s">
        <v>1788</v>
      </c>
      <c r="E42" s="96" t="s">
        <v>134</v>
      </c>
      <c r="F42" s="109">
        <v>43745</v>
      </c>
      <c r="G42" s="93">
        <v>5865.5718539999998</v>
      </c>
      <c r="H42" s="95">
        <v>-1.45</v>
      </c>
      <c r="I42" s="93">
        <v>-8.5052907000000025E-2</v>
      </c>
      <c r="J42" s="94">
        <v>-9.1801340782018195E-3</v>
      </c>
      <c r="K42" s="94">
        <f>I42/'סכום נכסי הקרן'!$C$42</f>
        <v>-2.6651462416560343E-6</v>
      </c>
    </row>
    <row r="43" spans="2:11">
      <c r="B43" s="86" t="s">
        <v>1870</v>
      </c>
      <c r="C43" s="83" t="s">
        <v>1871</v>
      </c>
      <c r="D43" s="96" t="s">
        <v>1788</v>
      </c>
      <c r="E43" s="96" t="s">
        <v>134</v>
      </c>
      <c r="F43" s="109">
        <v>43745</v>
      </c>
      <c r="G43" s="93">
        <v>5865.5718539999998</v>
      </c>
      <c r="H43" s="95">
        <v>-1.45</v>
      </c>
      <c r="I43" s="93">
        <v>-8.5052907000000025E-2</v>
      </c>
      <c r="J43" s="94">
        <v>-9.1801340782018195E-3</v>
      </c>
      <c r="K43" s="94">
        <f>I43/'סכום נכסי הקרן'!$C$42</f>
        <v>-2.6651462416560343E-6</v>
      </c>
    </row>
    <row r="44" spans="2:11">
      <c r="B44" s="86" t="s">
        <v>1872</v>
      </c>
      <c r="C44" s="83" t="s">
        <v>1873</v>
      </c>
      <c r="D44" s="96" t="s">
        <v>1788</v>
      </c>
      <c r="E44" s="96" t="s">
        <v>134</v>
      </c>
      <c r="F44" s="109">
        <v>43753</v>
      </c>
      <c r="G44" s="93">
        <v>7334.7333369999997</v>
      </c>
      <c r="H44" s="95">
        <v>-1.2925</v>
      </c>
      <c r="I44" s="93">
        <v>-9.4800725000000002E-2</v>
      </c>
      <c r="J44" s="94">
        <v>-1.0232258918683861E-2</v>
      </c>
      <c r="K44" s="94">
        <f>I44/'סכום נכסי הקרן'!$C$42</f>
        <v>-2.9705956545379122E-6</v>
      </c>
    </row>
    <row r="45" spans="2:11">
      <c r="B45" s="86" t="s">
        <v>1874</v>
      </c>
      <c r="C45" s="83" t="s">
        <v>1875</v>
      </c>
      <c r="D45" s="96" t="s">
        <v>1788</v>
      </c>
      <c r="E45" s="96" t="s">
        <v>134</v>
      </c>
      <c r="F45" s="109">
        <v>43753</v>
      </c>
      <c r="G45" s="93">
        <v>6553.0416269999996</v>
      </c>
      <c r="H45" s="95">
        <v>-1.1338999999999999</v>
      </c>
      <c r="I45" s="93">
        <v>-7.4303432000000003E-2</v>
      </c>
      <c r="J45" s="94">
        <v>-8.0198959952133258E-3</v>
      </c>
      <c r="K45" s="94">
        <f>I45/'סכום נכסי הקרן'!$C$42</f>
        <v>-2.32830974885955E-6</v>
      </c>
    </row>
    <row r="46" spans="2:11">
      <c r="B46" s="86" t="s">
        <v>1876</v>
      </c>
      <c r="C46" s="83" t="s">
        <v>1877</v>
      </c>
      <c r="D46" s="96" t="s">
        <v>1788</v>
      </c>
      <c r="E46" s="96" t="s">
        <v>134</v>
      </c>
      <c r="F46" s="109">
        <v>43822</v>
      </c>
      <c r="G46" s="93">
        <v>5248.5411729999996</v>
      </c>
      <c r="H46" s="95">
        <v>-1.0169999999999999</v>
      </c>
      <c r="I46" s="93">
        <v>-5.3375096000000004E-2</v>
      </c>
      <c r="J46" s="94">
        <v>-5.7610087062267435E-3</v>
      </c>
      <c r="K46" s="94">
        <f>I46/'סכום נכסי הקרן'!$C$42</f>
        <v>-1.672517042861686E-6</v>
      </c>
    </row>
    <row r="47" spans="2:11">
      <c r="B47" s="86" t="s">
        <v>1878</v>
      </c>
      <c r="C47" s="83" t="s">
        <v>1879</v>
      </c>
      <c r="D47" s="96" t="s">
        <v>1788</v>
      </c>
      <c r="E47" s="96" t="s">
        <v>134</v>
      </c>
      <c r="F47" s="109">
        <v>43766</v>
      </c>
      <c r="G47" s="93">
        <v>5489.4586040000004</v>
      </c>
      <c r="H47" s="95">
        <v>-0.64859999999999995</v>
      </c>
      <c r="I47" s="93">
        <v>-3.5602246999999997E-2</v>
      </c>
      <c r="J47" s="94">
        <v>-3.8427069981894725E-3</v>
      </c>
      <c r="K47" s="94">
        <f>I47/'סכום נכסי הקרן'!$C$42</f>
        <v>-1.1156020191827162E-6</v>
      </c>
    </row>
    <row r="48" spans="2:11">
      <c r="B48" s="86" t="s">
        <v>1880</v>
      </c>
      <c r="C48" s="83" t="s">
        <v>1877</v>
      </c>
      <c r="D48" s="96" t="s">
        <v>1788</v>
      </c>
      <c r="E48" s="96" t="s">
        <v>134</v>
      </c>
      <c r="F48" s="109">
        <v>43719</v>
      </c>
      <c r="G48" s="93">
        <v>7394.5861109999996</v>
      </c>
      <c r="H48" s="95">
        <v>-0.59650000000000003</v>
      </c>
      <c r="I48" s="93">
        <v>-4.4107219999999996E-2</v>
      </c>
      <c r="J48" s="94">
        <v>-4.7606861152522948E-3</v>
      </c>
      <c r="K48" s="94">
        <f>I48/'סכום נכסי הקרן'!$C$42</f>
        <v>-1.3821066881687633E-6</v>
      </c>
    </row>
    <row r="49" spans="2:11">
      <c r="B49" s="86" t="s">
        <v>1881</v>
      </c>
      <c r="C49" s="83" t="s">
        <v>1882</v>
      </c>
      <c r="D49" s="96" t="s">
        <v>1788</v>
      </c>
      <c r="E49" s="96" t="s">
        <v>134</v>
      </c>
      <c r="F49" s="109">
        <v>43719</v>
      </c>
      <c r="G49" s="93">
        <v>7395.0475310000002</v>
      </c>
      <c r="H49" s="95">
        <v>-0.59019999999999995</v>
      </c>
      <c r="I49" s="93">
        <v>-4.3648837999999995E-2</v>
      </c>
      <c r="J49" s="94">
        <v>-4.7112109313055036E-3</v>
      </c>
      <c r="K49" s="94">
        <f>I49/'סכום נכסי הקרן'!$C$42</f>
        <v>-1.367743215976769E-6</v>
      </c>
    </row>
    <row r="50" spans="2:11">
      <c r="B50" s="86" t="s">
        <v>1883</v>
      </c>
      <c r="C50" s="83" t="s">
        <v>1884</v>
      </c>
      <c r="D50" s="96" t="s">
        <v>1788</v>
      </c>
      <c r="E50" s="96" t="s">
        <v>134</v>
      </c>
      <c r="F50" s="109">
        <v>43760</v>
      </c>
      <c r="G50" s="93">
        <v>8881.0178890000007</v>
      </c>
      <c r="H50" s="95">
        <v>-0.34300000000000003</v>
      </c>
      <c r="I50" s="93">
        <v>-3.0460653000000001E-2</v>
      </c>
      <c r="J50" s="94">
        <v>-3.2877521593657043E-3</v>
      </c>
      <c r="K50" s="94">
        <f>I50/'סכום נכסי הקרן'!$C$42</f>
        <v>-9.5448936109072186E-7</v>
      </c>
    </row>
    <row r="51" spans="2:11">
      <c r="B51" s="86" t="s">
        <v>1885</v>
      </c>
      <c r="C51" s="83" t="s">
        <v>1886</v>
      </c>
      <c r="D51" s="96" t="s">
        <v>1788</v>
      </c>
      <c r="E51" s="96" t="s">
        <v>134</v>
      </c>
      <c r="F51" s="109">
        <v>43762</v>
      </c>
      <c r="G51" s="93">
        <v>8972.458294</v>
      </c>
      <c r="H51" s="95">
        <v>-0.3286</v>
      </c>
      <c r="I51" s="93">
        <v>-2.9483830999999999E-2</v>
      </c>
      <c r="J51" s="94">
        <v>-3.1823194675643851E-3</v>
      </c>
      <c r="K51" s="94">
        <f>I51/'סכום נכסי הקרן'!$C$42</f>
        <v>-9.2388048981408295E-7</v>
      </c>
    </row>
    <row r="52" spans="2:11">
      <c r="B52" s="86" t="s">
        <v>1887</v>
      </c>
      <c r="C52" s="83" t="s">
        <v>1888</v>
      </c>
      <c r="D52" s="96" t="s">
        <v>1788</v>
      </c>
      <c r="E52" s="96" t="s">
        <v>134</v>
      </c>
      <c r="F52" s="109">
        <v>43760</v>
      </c>
      <c r="G52" s="93">
        <v>6598.2633699999997</v>
      </c>
      <c r="H52" s="95">
        <v>-0.2762</v>
      </c>
      <c r="I52" s="93">
        <v>-1.8225966999999999E-2</v>
      </c>
      <c r="J52" s="94">
        <v>-1.9672087253276567E-3</v>
      </c>
      <c r="K52" s="94">
        <f>I52/'סכום נכסי הקרן'!$C$42</f>
        <v>-5.7111354760157565E-7</v>
      </c>
    </row>
    <row r="53" spans="2:11">
      <c r="B53" s="86" t="s">
        <v>1889</v>
      </c>
      <c r="C53" s="83" t="s">
        <v>1890</v>
      </c>
      <c r="D53" s="96" t="s">
        <v>1788</v>
      </c>
      <c r="E53" s="96" t="s">
        <v>134</v>
      </c>
      <c r="F53" s="109">
        <v>43760</v>
      </c>
      <c r="G53" s="93">
        <v>7406.1216130000003</v>
      </c>
      <c r="H53" s="95">
        <v>-0.27179999999999999</v>
      </c>
      <c r="I53" s="93">
        <v>-2.0128063999999998E-2</v>
      </c>
      <c r="J53" s="94">
        <v>-2.1725104146602205E-3</v>
      </c>
      <c r="K53" s="94">
        <f>I53/'סכום נכסי הקרן'!$C$42</f>
        <v>-6.307160567881836E-7</v>
      </c>
    </row>
    <row r="54" spans="2:11">
      <c r="B54" s="86" t="s">
        <v>1891</v>
      </c>
      <c r="C54" s="83" t="s">
        <v>1892</v>
      </c>
      <c r="D54" s="96" t="s">
        <v>1788</v>
      </c>
      <c r="E54" s="96" t="s">
        <v>134</v>
      </c>
      <c r="F54" s="109">
        <v>43768</v>
      </c>
      <c r="G54" s="93">
        <v>3263.044042</v>
      </c>
      <c r="H54" s="95">
        <v>-0.30780000000000002</v>
      </c>
      <c r="I54" s="93">
        <v>-1.0043098E-2</v>
      </c>
      <c r="J54" s="94">
        <v>-1.0839957087007094E-3</v>
      </c>
      <c r="K54" s="94">
        <f>I54/'סכום נכסי הקרן'!$C$42</f>
        <v>-3.1470205820576159E-7</v>
      </c>
    </row>
    <row r="55" spans="2:11">
      <c r="B55" s="86" t="s">
        <v>1893</v>
      </c>
      <c r="C55" s="83" t="s">
        <v>1894</v>
      </c>
      <c r="D55" s="96" t="s">
        <v>1788</v>
      </c>
      <c r="E55" s="96" t="s">
        <v>134</v>
      </c>
      <c r="F55" s="109">
        <v>43675</v>
      </c>
      <c r="G55" s="93">
        <v>8917.7996600000006</v>
      </c>
      <c r="H55" s="95">
        <v>0.33789999999999998</v>
      </c>
      <c r="I55" s="93">
        <v>3.0135421999999999E-2</v>
      </c>
      <c r="J55" s="94">
        <v>3.2526485480759964E-3</v>
      </c>
      <c r="K55" s="94">
        <f>I55/'סכום נכסי הקרן'!$C$42</f>
        <v>9.4429819646280337E-7</v>
      </c>
    </row>
    <row r="56" spans="2:11">
      <c r="B56" s="86" t="s">
        <v>1895</v>
      </c>
      <c r="C56" s="83" t="s">
        <v>1896</v>
      </c>
      <c r="D56" s="96" t="s">
        <v>1788</v>
      </c>
      <c r="E56" s="96" t="s">
        <v>134</v>
      </c>
      <c r="F56" s="109">
        <v>43678</v>
      </c>
      <c r="G56" s="93">
        <v>7951.0395019999996</v>
      </c>
      <c r="H56" s="95">
        <v>-2.9600000000000001E-2</v>
      </c>
      <c r="I56" s="93">
        <v>-2.350057E-3</v>
      </c>
      <c r="J56" s="94">
        <v>-2.5365198101243885E-4</v>
      </c>
      <c r="K56" s="94">
        <f>I56/'סכום נכסי הקרן'!$C$42</f>
        <v>-7.3639406366527282E-8</v>
      </c>
    </row>
    <row r="57" spans="2:11">
      <c r="B57" s="86" t="s">
        <v>1897</v>
      </c>
      <c r="C57" s="83" t="s">
        <v>1898</v>
      </c>
      <c r="D57" s="96" t="s">
        <v>1788</v>
      </c>
      <c r="E57" s="96" t="s">
        <v>134</v>
      </c>
      <c r="F57" s="109">
        <v>43677</v>
      </c>
      <c r="G57" s="93">
        <v>5957.3285290000003</v>
      </c>
      <c r="H57" s="95">
        <v>0.54059999999999997</v>
      </c>
      <c r="I57" s="93">
        <v>3.2206972E-2</v>
      </c>
      <c r="J57" s="94">
        <v>3.4762400444806872E-3</v>
      </c>
      <c r="K57" s="94">
        <f>I57/'סכום נכסי הקרן'!$C$42</f>
        <v>1.009210542103177E-6</v>
      </c>
    </row>
    <row r="58" spans="2:11">
      <c r="B58" s="86" t="s">
        <v>1899</v>
      </c>
      <c r="C58" s="83" t="s">
        <v>1900</v>
      </c>
      <c r="D58" s="96" t="s">
        <v>1788</v>
      </c>
      <c r="E58" s="96" t="s">
        <v>134</v>
      </c>
      <c r="F58" s="109">
        <v>43677</v>
      </c>
      <c r="G58" s="93">
        <v>5957.3285290000003</v>
      </c>
      <c r="H58" s="95">
        <v>0.54059999999999997</v>
      </c>
      <c r="I58" s="93">
        <v>3.2206972E-2</v>
      </c>
      <c r="J58" s="94">
        <v>3.4762400444806872E-3</v>
      </c>
      <c r="K58" s="94">
        <f>I58/'סכום נכסי הקרן'!$C$42</f>
        <v>1.009210542103177E-6</v>
      </c>
    </row>
    <row r="59" spans="2:11">
      <c r="B59" s="86" t="s">
        <v>1901</v>
      </c>
      <c r="C59" s="83" t="s">
        <v>1854</v>
      </c>
      <c r="D59" s="96" t="s">
        <v>1788</v>
      </c>
      <c r="E59" s="96" t="s">
        <v>134</v>
      </c>
      <c r="F59" s="109">
        <v>43676</v>
      </c>
      <c r="G59" s="93">
        <v>10428.093446000001</v>
      </c>
      <c r="H59" s="95">
        <v>0.56699999999999995</v>
      </c>
      <c r="I59" s="93">
        <v>5.9127968000000003E-2</v>
      </c>
      <c r="J59" s="94">
        <v>6.3819414662878785E-3</v>
      </c>
      <c r="K59" s="94">
        <f>I59/'סכום נכסי הקרן'!$C$42</f>
        <v>1.852784193395744E-6</v>
      </c>
    </row>
    <row r="60" spans="2:11">
      <c r="B60" s="86" t="s">
        <v>1902</v>
      </c>
      <c r="C60" s="83" t="s">
        <v>1903</v>
      </c>
      <c r="D60" s="96" t="s">
        <v>1788</v>
      </c>
      <c r="E60" s="96" t="s">
        <v>135</v>
      </c>
      <c r="F60" s="109">
        <v>43678</v>
      </c>
      <c r="G60" s="93">
        <v>8600.1183340000007</v>
      </c>
      <c r="H60" s="95">
        <v>-8.1579999999999995</v>
      </c>
      <c r="I60" s="93">
        <v>-0.70160031600000006</v>
      </c>
      <c r="J60" s="94">
        <v>-7.5726805789116225E-2</v>
      </c>
      <c r="K60" s="94">
        <f>I60/'סכום נכסי הקרן'!$C$42</f>
        <v>-2.1984756444974721E-5</v>
      </c>
    </row>
    <row r="61" spans="2:11">
      <c r="B61" s="86" t="s">
        <v>1904</v>
      </c>
      <c r="C61" s="83" t="s">
        <v>1905</v>
      </c>
      <c r="D61" s="96" t="s">
        <v>1788</v>
      </c>
      <c r="E61" s="96" t="s">
        <v>135</v>
      </c>
      <c r="F61" s="109">
        <v>43677</v>
      </c>
      <c r="G61" s="93">
        <v>4339.2435130000003</v>
      </c>
      <c r="H61" s="95">
        <v>-7.1820000000000004</v>
      </c>
      <c r="I61" s="93">
        <v>-0.31164487400000002</v>
      </c>
      <c r="J61" s="94">
        <v>-3.3637200996602168E-2</v>
      </c>
      <c r="K61" s="94">
        <f>I61/'סכום נכסי הקרן'!$C$42</f>
        <v>-9.765441229098355E-6</v>
      </c>
    </row>
    <row r="62" spans="2:11">
      <c r="B62" s="86" t="s">
        <v>1906</v>
      </c>
      <c r="C62" s="83" t="s">
        <v>1907</v>
      </c>
      <c r="D62" s="96" t="s">
        <v>1788</v>
      </c>
      <c r="E62" s="96" t="s">
        <v>135</v>
      </c>
      <c r="F62" s="109">
        <v>43677</v>
      </c>
      <c r="G62" s="93">
        <v>4340.053981</v>
      </c>
      <c r="H62" s="95">
        <v>-7.1619999999999999</v>
      </c>
      <c r="I62" s="93">
        <v>-0.310835007</v>
      </c>
      <c r="J62" s="94">
        <v>-3.3549788491753732E-2</v>
      </c>
      <c r="K62" s="94">
        <f>I62/'סכום נכסי הקרן'!$C$42</f>
        <v>-9.7400639190519005E-6</v>
      </c>
    </row>
    <row r="63" spans="2:11">
      <c r="B63" s="86" t="s">
        <v>1908</v>
      </c>
      <c r="C63" s="83" t="s">
        <v>1909</v>
      </c>
      <c r="D63" s="96" t="s">
        <v>1788</v>
      </c>
      <c r="E63" s="96" t="s">
        <v>134</v>
      </c>
      <c r="F63" s="109">
        <v>43732</v>
      </c>
      <c r="G63" s="93">
        <v>7756.4</v>
      </c>
      <c r="H63" s="95">
        <v>1.2025999999999999</v>
      </c>
      <c r="I63" s="93">
        <v>9.3280000000000002E-2</v>
      </c>
      <c r="J63" s="94">
        <v>1.006812038552269E-2</v>
      </c>
      <c r="K63" s="94">
        <f>I63/'סכום נכסי הקרן'!$C$42</f>
        <v>2.922943497059716E-6</v>
      </c>
    </row>
    <row r="64" spans="2:11">
      <c r="B64" s="86" t="s">
        <v>1910</v>
      </c>
      <c r="C64" s="83" t="s">
        <v>1911</v>
      </c>
      <c r="D64" s="96" t="s">
        <v>1788</v>
      </c>
      <c r="E64" s="96" t="s">
        <v>134</v>
      </c>
      <c r="F64" s="109">
        <v>43766</v>
      </c>
      <c r="G64" s="93">
        <v>19391</v>
      </c>
      <c r="H64" s="95">
        <v>0.72270000000000001</v>
      </c>
      <c r="I64" s="93">
        <v>0.14013999999999999</v>
      </c>
      <c r="J64" s="94">
        <v>1.5125926145231021E-2</v>
      </c>
      <c r="K64" s="94">
        <f>I64/'סכום נכסי הקרן'!$C$42</f>
        <v>4.3913089802524503E-6</v>
      </c>
    </row>
    <row r="65" spans="2:11">
      <c r="B65" s="86" t="s">
        <v>1912</v>
      </c>
      <c r="C65" s="83" t="s">
        <v>1913</v>
      </c>
      <c r="D65" s="96" t="s">
        <v>1788</v>
      </c>
      <c r="E65" s="96" t="s">
        <v>134</v>
      </c>
      <c r="F65" s="109">
        <v>43655</v>
      </c>
      <c r="G65" s="93">
        <v>19391</v>
      </c>
      <c r="H65" s="95">
        <v>-1.4168000000000001</v>
      </c>
      <c r="I65" s="93">
        <v>-0.27473999999999998</v>
      </c>
      <c r="J65" s="94">
        <v>-2.9653895740978813E-2</v>
      </c>
      <c r="K65" s="94">
        <f>I65/'סכום נכסי הקרן'!$C$42</f>
        <v>-8.6090211876306431E-6</v>
      </c>
    </row>
    <row r="66" spans="2:11">
      <c r="B66" s="86" t="s">
        <v>1914</v>
      </c>
      <c r="C66" s="83" t="s">
        <v>1915</v>
      </c>
      <c r="D66" s="96" t="s">
        <v>1788</v>
      </c>
      <c r="E66" s="96" t="s">
        <v>135</v>
      </c>
      <c r="F66" s="109">
        <v>43766</v>
      </c>
      <c r="G66" s="93">
        <v>15502.98</v>
      </c>
      <c r="H66" s="95">
        <v>2.3561000000000001</v>
      </c>
      <c r="I66" s="93">
        <v>0.36526999999999998</v>
      </c>
      <c r="J66" s="94">
        <v>3.9425196539664163E-2</v>
      </c>
      <c r="K66" s="94">
        <f>I66/'סכום נכסי הקרן'!$C$42</f>
        <v>1.14457930014044E-5</v>
      </c>
    </row>
    <row r="67" spans="2:11">
      <c r="B67" s="86" t="s">
        <v>1916</v>
      </c>
      <c r="C67" s="83" t="s">
        <v>1917</v>
      </c>
      <c r="D67" s="96" t="s">
        <v>1788</v>
      </c>
      <c r="E67" s="96" t="s">
        <v>135</v>
      </c>
      <c r="F67" s="109">
        <v>43815</v>
      </c>
      <c r="G67" s="93">
        <v>13679.1</v>
      </c>
      <c r="H67" s="95">
        <v>-1.3958999999999999</v>
      </c>
      <c r="I67" s="93">
        <v>-0.19094999999999998</v>
      </c>
      <c r="J67" s="94">
        <v>-2.0610072766032991E-2</v>
      </c>
      <c r="K67" s="94">
        <f>I67/'סכום נכסי הקרן'!$C$42</f>
        <v>-5.9834483358013794E-6</v>
      </c>
    </row>
    <row r="68" spans="2:11">
      <c r="B68" s="86" t="s">
        <v>1918</v>
      </c>
      <c r="C68" s="83" t="s">
        <v>1919</v>
      </c>
      <c r="D68" s="96" t="s">
        <v>1788</v>
      </c>
      <c r="E68" s="96" t="s">
        <v>132</v>
      </c>
      <c r="F68" s="109">
        <v>43773</v>
      </c>
      <c r="G68" s="93">
        <v>4618.25</v>
      </c>
      <c r="H68" s="95">
        <v>-0.53480000000000005</v>
      </c>
      <c r="I68" s="93">
        <v>-2.47E-2</v>
      </c>
      <c r="J68" s="94">
        <v>-2.665979561775412E-3</v>
      </c>
      <c r="K68" s="94">
        <f>I68/'סכום נכסי הקרן'!$C$42</f>
        <v>-7.7397839169570097E-7</v>
      </c>
    </row>
    <row r="69" spans="2:11">
      <c r="B69" s="86" t="s">
        <v>1920</v>
      </c>
      <c r="C69" s="83" t="s">
        <v>1921</v>
      </c>
      <c r="D69" s="96" t="s">
        <v>1788</v>
      </c>
      <c r="E69" s="96" t="s">
        <v>134</v>
      </c>
      <c r="F69" s="109">
        <v>43809</v>
      </c>
      <c r="G69" s="93">
        <v>9633.6</v>
      </c>
      <c r="H69" s="95">
        <v>-1.1924999999999999</v>
      </c>
      <c r="I69" s="93">
        <v>-0.11488</v>
      </c>
      <c r="J69" s="94">
        <v>-1.2399503322136006E-2</v>
      </c>
      <c r="K69" s="94">
        <f>I69/'סכום נכסי הקרן'!$C$42</f>
        <v>-3.5997829003239724E-6</v>
      </c>
    </row>
    <row r="70" spans="2:11">
      <c r="B70" s="86" t="s">
        <v>1922</v>
      </c>
      <c r="C70" s="83" t="s">
        <v>1923</v>
      </c>
      <c r="D70" s="96" t="s">
        <v>1788</v>
      </c>
      <c r="E70" s="96" t="s">
        <v>134</v>
      </c>
      <c r="F70" s="109">
        <v>43808</v>
      </c>
      <c r="G70" s="93">
        <v>146555.48000000001</v>
      </c>
      <c r="H70" s="95">
        <v>-1.1379999999999999</v>
      </c>
      <c r="I70" s="93">
        <v>-1.6677299999999999</v>
      </c>
      <c r="J70" s="94">
        <v>-0.18000542892954283</v>
      </c>
      <c r="K70" s="94">
        <f>I70/'סכום נכסי הקרן'!$C$42</f>
        <v>-5.2258582315087907E-5</v>
      </c>
    </row>
    <row r="71" spans="2:11">
      <c r="B71" s="86" t="s">
        <v>1924</v>
      </c>
      <c r="C71" s="83" t="s">
        <v>1925</v>
      </c>
      <c r="D71" s="96" t="s">
        <v>1788</v>
      </c>
      <c r="E71" s="96" t="s">
        <v>134</v>
      </c>
      <c r="F71" s="109">
        <v>43726</v>
      </c>
      <c r="G71" s="93">
        <v>108409.19</v>
      </c>
      <c r="H71" s="95">
        <v>-0.71589999999999998</v>
      </c>
      <c r="I71" s="93">
        <v>-0.77613999999999994</v>
      </c>
      <c r="J71" s="94">
        <v>-8.3772201501067539E-2</v>
      </c>
      <c r="K71" s="94">
        <f>I71/'סכום נכסי הקרן'!$C$42</f>
        <v>-2.4320469187477784E-5</v>
      </c>
    </row>
    <row r="72" spans="2:11">
      <c r="B72" s="86" t="s">
        <v>1926</v>
      </c>
      <c r="C72" s="83" t="s">
        <v>1927</v>
      </c>
      <c r="D72" s="96" t="s">
        <v>1788</v>
      </c>
      <c r="E72" s="96" t="s">
        <v>134</v>
      </c>
      <c r="F72" s="109">
        <v>43829</v>
      </c>
      <c r="G72" s="93">
        <v>3308.91</v>
      </c>
      <c r="H72" s="95">
        <v>-0.2046</v>
      </c>
      <c r="I72" s="93">
        <v>-6.77E-3</v>
      </c>
      <c r="J72" s="94">
        <v>-7.3071585559593281E-4</v>
      </c>
      <c r="K72" s="94">
        <f>I72/'סכום נכסי הקרן'!$C$42</f>
        <v>-2.1213901667125082E-7</v>
      </c>
    </row>
    <row r="73" spans="2:11">
      <c r="B73" s="86" t="s">
        <v>1928</v>
      </c>
      <c r="C73" s="83" t="s">
        <v>1929</v>
      </c>
      <c r="D73" s="96" t="s">
        <v>1788</v>
      </c>
      <c r="E73" s="96" t="s">
        <v>134</v>
      </c>
      <c r="F73" s="109">
        <v>43650</v>
      </c>
      <c r="G73" s="93">
        <v>26672.92</v>
      </c>
      <c r="H73" s="95">
        <v>2.0036999999999998</v>
      </c>
      <c r="I73" s="93">
        <v>0.53444000000000003</v>
      </c>
      <c r="J73" s="94">
        <v>5.7684458177945402E-2</v>
      </c>
      <c r="K73" s="94">
        <f>I73/'סכום נכסי הקרן'!$C$42</f>
        <v>1.6746761605580988E-5</v>
      </c>
    </row>
    <row r="74" spans="2:11">
      <c r="B74" s="86" t="s">
        <v>1930</v>
      </c>
      <c r="C74" s="83" t="s">
        <v>1931</v>
      </c>
      <c r="D74" s="96" t="s">
        <v>1788</v>
      </c>
      <c r="E74" s="96" t="s">
        <v>135</v>
      </c>
      <c r="F74" s="109">
        <v>43720</v>
      </c>
      <c r="G74" s="93">
        <v>79553.66</v>
      </c>
      <c r="H74" s="95">
        <v>-6.4074</v>
      </c>
      <c r="I74" s="93">
        <v>-5.0973000000000006</v>
      </c>
      <c r="J74" s="94">
        <v>-0.5501739927221786</v>
      </c>
      <c r="K74" s="94">
        <f>I74/'סכום נכסי הקרן'!$C$42</f>
        <v>-1.5972469862309704E-4</v>
      </c>
    </row>
    <row r="75" spans="2:11">
      <c r="B75" s="86" t="s">
        <v>1932</v>
      </c>
      <c r="C75" s="83" t="s">
        <v>1933</v>
      </c>
      <c r="D75" s="96" t="s">
        <v>1788</v>
      </c>
      <c r="E75" s="96" t="s">
        <v>132</v>
      </c>
      <c r="F75" s="109">
        <v>43648</v>
      </c>
      <c r="G75" s="93">
        <v>16223.81</v>
      </c>
      <c r="H75" s="95">
        <v>1.6275999999999999</v>
      </c>
      <c r="I75" s="93">
        <v>0.26406000000000002</v>
      </c>
      <c r="J75" s="94">
        <v>2.8501156400097788E-2</v>
      </c>
      <c r="K75" s="94">
        <f>I75/'סכום נכסי הקרן'!$C$42</f>
        <v>8.2743617049055383E-6</v>
      </c>
    </row>
    <row r="76" spans="2:11">
      <c r="B76" s="86" t="s">
        <v>1934</v>
      </c>
      <c r="C76" s="83" t="s">
        <v>1935</v>
      </c>
      <c r="D76" s="96" t="s">
        <v>1788</v>
      </c>
      <c r="E76" s="96" t="s">
        <v>132</v>
      </c>
      <c r="F76" s="109">
        <v>43633</v>
      </c>
      <c r="G76" s="93">
        <v>51769.95</v>
      </c>
      <c r="H76" s="95">
        <v>1.3503000000000001</v>
      </c>
      <c r="I76" s="93">
        <v>0.69904999999999995</v>
      </c>
      <c r="J76" s="94">
        <v>7.5451538974052698E-2</v>
      </c>
      <c r="K76" s="94">
        <f>I76/'סכום נכסי הקרן'!$C$42</f>
        <v>2.1904841891290676E-5</v>
      </c>
    </row>
    <row r="77" spans="2:11">
      <c r="B77" s="82"/>
      <c r="C77" s="83"/>
      <c r="D77" s="83"/>
      <c r="E77" s="83"/>
      <c r="F77" s="83"/>
      <c r="G77" s="93"/>
      <c r="H77" s="95"/>
      <c r="I77" s="83"/>
      <c r="J77" s="94"/>
      <c r="K77" s="83"/>
    </row>
    <row r="78" spans="2:11">
      <c r="B78" s="99" t="s">
        <v>193</v>
      </c>
      <c r="C78" s="81"/>
      <c r="D78" s="81"/>
      <c r="E78" s="81"/>
      <c r="F78" s="81"/>
      <c r="G78" s="90"/>
      <c r="H78" s="92"/>
      <c r="I78" s="90">
        <v>1.0958449510000001</v>
      </c>
      <c r="J78" s="91">
        <v>0.1182793620340396</v>
      </c>
      <c r="K78" s="91">
        <f>I78/'סכום נכסי הקרן'!$C$42</f>
        <v>3.4338474199305035E-5</v>
      </c>
    </row>
    <row r="79" spans="2:11">
      <c r="B79" s="86" t="s">
        <v>1936</v>
      </c>
      <c r="C79" s="83" t="s">
        <v>1937</v>
      </c>
      <c r="D79" s="96" t="s">
        <v>1788</v>
      </c>
      <c r="E79" s="96" t="s">
        <v>133</v>
      </c>
      <c r="F79" s="109">
        <v>43614</v>
      </c>
      <c r="G79" s="93">
        <v>533.43399999999997</v>
      </c>
      <c r="H79" s="95">
        <v>0.25469999999999998</v>
      </c>
      <c r="I79" s="93">
        <v>1.3584480000000002E-3</v>
      </c>
      <c r="J79" s="94">
        <v>1.4662326330909658E-4</v>
      </c>
      <c r="K79" s="94">
        <f>I79/'סכום נכסי הקרן'!$C$42</f>
        <v>4.2567182115070516E-8</v>
      </c>
    </row>
    <row r="80" spans="2:11">
      <c r="B80" s="86" t="s">
        <v>1936</v>
      </c>
      <c r="C80" s="83" t="s">
        <v>1938</v>
      </c>
      <c r="D80" s="96" t="s">
        <v>1788</v>
      </c>
      <c r="E80" s="96" t="s">
        <v>133</v>
      </c>
      <c r="F80" s="109">
        <v>43626</v>
      </c>
      <c r="G80" s="93">
        <v>106686.8</v>
      </c>
      <c r="H80" s="95">
        <v>1.0259</v>
      </c>
      <c r="I80" s="93">
        <v>1.0944865030000002</v>
      </c>
      <c r="J80" s="94">
        <v>0.11813273877073052</v>
      </c>
      <c r="K80" s="94">
        <f>I80/'סכום נכסי הקרן'!$C$42</f>
        <v>3.4295907017189962E-5</v>
      </c>
    </row>
    <row r="81" spans="2:11">
      <c r="B81" s="131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2:11">
      <c r="B82" s="131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2:11">
      <c r="B83" s="131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2:11">
      <c r="B84" s="133" t="s">
        <v>216</v>
      </c>
      <c r="C84" s="132"/>
      <c r="D84" s="132"/>
      <c r="E84" s="132"/>
      <c r="F84" s="132"/>
      <c r="G84" s="132"/>
      <c r="H84" s="132"/>
      <c r="I84" s="132"/>
      <c r="J84" s="132"/>
      <c r="K84" s="132"/>
    </row>
    <row r="85" spans="2:11">
      <c r="B85" s="133" t="s">
        <v>112</v>
      </c>
      <c r="C85" s="132"/>
      <c r="D85" s="132"/>
      <c r="E85" s="132"/>
      <c r="F85" s="132"/>
      <c r="G85" s="132"/>
      <c r="H85" s="132"/>
      <c r="I85" s="132"/>
      <c r="J85" s="132"/>
      <c r="K85" s="132"/>
    </row>
    <row r="86" spans="2:11">
      <c r="B86" s="133" t="s">
        <v>198</v>
      </c>
      <c r="C86" s="132"/>
      <c r="D86" s="132"/>
      <c r="E86" s="132"/>
      <c r="F86" s="132"/>
      <c r="G86" s="132"/>
      <c r="H86" s="132"/>
      <c r="I86" s="132"/>
      <c r="J86" s="132"/>
      <c r="K86" s="132"/>
    </row>
    <row r="87" spans="2:11">
      <c r="B87" s="133" t="s">
        <v>206</v>
      </c>
      <c r="C87" s="132"/>
      <c r="D87" s="132"/>
      <c r="E87" s="132"/>
      <c r="F87" s="132"/>
      <c r="G87" s="132"/>
      <c r="H87" s="132"/>
      <c r="I87" s="132"/>
      <c r="J87" s="132"/>
      <c r="K87" s="132"/>
    </row>
    <row r="88" spans="2:11">
      <c r="B88" s="131"/>
      <c r="C88" s="132"/>
      <c r="D88" s="132"/>
      <c r="E88" s="132"/>
      <c r="F88" s="132"/>
      <c r="G88" s="132"/>
      <c r="H88" s="132"/>
      <c r="I88" s="132"/>
      <c r="J88" s="132"/>
      <c r="K88" s="132"/>
    </row>
    <row r="89" spans="2:11">
      <c r="B89" s="131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2:11">
      <c r="B90" s="131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2:11">
      <c r="B91" s="131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2:11">
      <c r="B92" s="131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2:11">
      <c r="B93" s="131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2:11">
      <c r="B94" s="131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2:11">
      <c r="B95" s="131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2:11">
      <c r="B96" s="131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2:11">
      <c r="B97" s="131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2:11">
      <c r="B98" s="131"/>
      <c r="C98" s="132"/>
      <c r="D98" s="132"/>
      <c r="E98" s="132"/>
      <c r="F98" s="132"/>
      <c r="G98" s="132"/>
      <c r="H98" s="132"/>
      <c r="I98" s="132"/>
      <c r="J98" s="132"/>
      <c r="K98" s="132"/>
    </row>
    <row r="99" spans="2:11">
      <c r="B99" s="131"/>
      <c r="C99" s="132"/>
      <c r="D99" s="132"/>
      <c r="E99" s="132"/>
      <c r="F99" s="132"/>
      <c r="G99" s="132"/>
      <c r="H99" s="132"/>
      <c r="I99" s="132"/>
      <c r="J99" s="132"/>
      <c r="K99" s="132"/>
    </row>
    <row r="100" spans="2:11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</row>
    <row r="101" spans="2:11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</row>
    <row r="102" spans="2:11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</row>
    <row r="103" spans="2:11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</row>
    <row r="104" spans="2:11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</row>
    <row r="105" spans="2:11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</row>
    <row r="106" spans="2:11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</row>
    <row r="107" spans="2:11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</row>
    <row r="108" spans="2:11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</row>
    <row r="109" spans="2:11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</row>
    <row r="110" spans="2:11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</row>
    <row r="111" spans="2:11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</row>
    <row r="112" spans="2:11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</row>
    <row r="113" spans="2:11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</row>
    <row r="114" spans="2:11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</row>
    <row r="115" spans="2:11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</row>
    <row r="116" spans="2:11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2:11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2:11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2:11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</row>
    <row r="120" spans="2:11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</row>
    <row r="121" spans="2:11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</row>
    <row r="122" spans="2:11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</row>
    <row r="123" spans="2:11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</row>
    <row r="124" spans="2:11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</row>
    <row r="125" spans="2:11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</row>
    <row r="126" spans="2:11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</row>
    <row r="127" spans="2:11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</row>
    <row r="128" spans="2:11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</row>
    <row r="129" spans="2:11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</row>
    <row r="130" spans="2:11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</row>
    <row r="131" spans="2:11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</row>
    <row r="132" spans="2:11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</row>
    <row r="133" spans="2:11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</row>
    <row r="134" spans="2:11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</row>
    <row r="135" spans="2:11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</row>
    <row r="136" spans="2:11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</row>
    <row r="137" spans="2:11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</row>
    <row r="138" spans="2:11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</row>
    <row r="139" spans="2:11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</row>
    <row r="140" spans="2:11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</row>
    <row r="141" spans="2:11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</row>
    <row r="142" spans="2:11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</row>
    <row r="143" spans="2:11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</row>
    <row r="144" spans="2:11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</row>
    <row r="145" spans="2:11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</row>
    <row r="146" spans="2:11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</row>
    <row r="147" spans="2:11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</row>
    <row r="148" spans="2:11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</row>
    <row r="149" spans="2:11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</row>
    <row r="150" spans="2:11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</row>
    <row r="151" spans="2:11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</row>
    <row r="152" spans="2:11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</row>
    <row r="153" spans="2:11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</row>
    <row r="154" spans="2:11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</row>
    <row r="155" spans="2:11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2:11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2:11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2:11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</row>
    <row r="159" spans="2:11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</row>
    <row r="160" spans="2:11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</row>
    <row r="161" spans="2:11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</row>
    <row r="162" spans="2:11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</row>
    <row r="163" spans="2:11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</row>
    <row r="164" spans="2:11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</row>
    <row r="165" spans="2:11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</row>
    <row r="166" spans="2:11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</row>
    <row r="167" spans="2:11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</row>
    <row r="168" spans="2:11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</row>
    <row r="169" spans="2:11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</row>
    <row r="170" spans="2:11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</row>
    <row r="171" spans="2:11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</row>
    <row r="172" spans="2:11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</row>
    <row r="173" spans="2:11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</row>
    <row r="174" spans="2:11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</row>
    <row r="175" spans="2:11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2:11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</row>
    <row r="177" spans="2:11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</row>
    <row r="178" spans="2:11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</row>
    <row r="179" spans="2:11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</row>
    <row r="180" spans="2:11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</row>
    <row r="181" spans="2:11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2:11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</row>
    <row r="183" spans="2:11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</row>
    <row r="184" spans="2:11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</row>
    <row r="185" spans="2:11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</row>
    <row r="186" spans="2:11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</row>
    <row r="187" spans="2:11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</row>
    <row r="188" spans="2:11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</row>
    <row r="189" spans="2:11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</row>
    <row r="190" spans="2:11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</row>
    <row r="191" spans="2:11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</row>
    <row r="192" spans="2:11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</row>
    <row r="193" spans="2:11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</row>
    <row r="194" spans="2:11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2:11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2:11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2:11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</row>
    <row r="198" spans="2:11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</row>
    <row r="199" spans="2:11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</row>
    <row r="200" spans="2:11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</row>
    <row r="201" spans="2:11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</row>
    <row r="202" spans="2:11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</row>
    <row r="203" spans="2:11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</row>
    <row r="204" spans="2:11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</row>
    <row r="205" spans="2:11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</row>
    <row r="206" spans="2:11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</row>
    <row r="207" spans="2:11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</row>
    <row r="208" spans="2:11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</row>
    <row r="209" spans="2:11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</row>
    <row r="210" spans="2:11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</row>
    <row r="211" spans="2:11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</row>
    <row r="212" spans="2:11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</row>
    <row r="213" spans="2:11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</row>
    <row r="214" spans="2:11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</row>
    <row r="215" spans="2:11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</row>
    <row r="216" spans="2:11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</row>
    <row r="217" spans="2:11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</row>
    <row r="218" spans="2:11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</row>
    <row r="219" spans="2:11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</row>
    <row r="220" spans="2:11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</row>
    <row r="221" spans="2:11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</row>
    <row r="222" spans="2:11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</row>
    <row r="223" spans="2:11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</row>
    <row r="224" spans="2:11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</row>
    <row r="225" spans="2:11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</row>
    <row r="226" spans="2:11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</row>
    <row r="227" spans="2:11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</row>
    <row r="228" spans="2:11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</row>
    <row r="229" spans="2:11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</row>
    <row r="230" spans="2:11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</row>
    <row r="231" spans="2:11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</row>
    <row r="232" spans="2:11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</row>
    <row r="233" spans="2:11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2:11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2:11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2:11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</row>
    <row r="237" spans="2:11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</row>
    <row r="238" spans="2:11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</row>
    <row r="239" spans="2:11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</row>
    <row r="240" spans="2:11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</row>
    <row r="241" spans="2:11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</row>
    <row r="242" spans="2:11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</row>
    <row r="243" spans="2:11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2:11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2:11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2:11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</row>
    <row r="247" spans="2:11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</row>
    <row r="248" spans="2:11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</row>
    <row r="249" spans="2:11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</row>
    <row r="250" spans="2:11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</row>
    <row r="251" spans="2:11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</row>
    <row r="252" spans="2:11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</row>
    <row r="253" spans="2:11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</row>
    <row r="254" spans="2:11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2:11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2:11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2:11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</row>
    <row r="258" spans="2:11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</row>
    <row r="259" spans="2:11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2:11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</row>
    <row r="261" spans="2:11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</row>
    <row r="262" spans="2:11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</row>
    <row r="263" spans="2:11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</row>
    <row r="264" spans="2:11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</row>
    <row r="265" spans="2:11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</row>
    <row r="266" spans="2:11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</row>
    <row r="267" spans="2:11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</row>
    <row r="268" spans="2:11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</row>
    <row r="269" spans="2:11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2:11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2:11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2:11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2:11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2:11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2:11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2:11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2:11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2:11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2:11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2:11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2:11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2:11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2:11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2:11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2:11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2:11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2:11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2:11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2:11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2:11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2:11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2:11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2:11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2:11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2:11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2:11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2:11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2:11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2:11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2:11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2:11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2:11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2:11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2:11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2:11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2:11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2:11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2:11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2:11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2:11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2:11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2:11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2:11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2:11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2:11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2:11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2:11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2:11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2:11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2:11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2:11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2:11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2:11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2:11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2:11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2:11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2:11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2:11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2:11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2:11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2:11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2:11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2:11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2:11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2:11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2:11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2:11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2:11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2:11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2:1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2:1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2:1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2:11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2:11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2:11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2:11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2:11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2:1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2:1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2:1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2:1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2:1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2:1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2:1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2:1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2:1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2:1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2:1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2:1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2:1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2:1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2:1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2:1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2:1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2:1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2:1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2:1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2:1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2:1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2:1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2:1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2:1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2:1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2:1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2:1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2:1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2:1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2:1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2:1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2:1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2:1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2:1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1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2:1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2:1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2:1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2:1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2:1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2:1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2:1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2:1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2:1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2:1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2:1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2:1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2:1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2:1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2:1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2:1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2:1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2:1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2:1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2:1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2:1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2:1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2:1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2:1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2:1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2:1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2:1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2:1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2:1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2:1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2:1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2:1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2:1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2:1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2:1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2:1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2:1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2:1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2:1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2:1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2:1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2:1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2:1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2:1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2:1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2:1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2:1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2:1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2:1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2:1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2:1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2:1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2:1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2:1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2:1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2:1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2:1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2:1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2:1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2:1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2:1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2:1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2:1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2:1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2:1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2:1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2:1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2:1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2:1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2:1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2:1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2:1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2:1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2:1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2:1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2:1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2:11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</row>
    <row r="461" spans="2:11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</row>
    <row r="462" spans="2:11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</row>
    <row r="463" spans="2:11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</row>
    <row r="464" spans="2:11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</row>
    <row r="465" spans="2:11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</row>
    <row r="466" spans="2:11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</row>
    <row r="467" spans="2:11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</row>
    <row r="468" spans="2:11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</row>
    <row r="469" spans="2:11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</row>
    <row r="470" spans="2:11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</row>
    <row r="471" spans="2:11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</row>
    <row r="472" spans="2:11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</row>
    <row r="473" spans="2:11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</row>
    <row r="474" spans="2:11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</row>
    <row r="475" spans="2:11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</row>
    <row r="476" spans="2:11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</row>
    <row r="477" spans="2:11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</row>
    <row r="478" spans="2:11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</row>
    <row r="479" spans="2:11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</row>
    <row r="480" spans="2:11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</row>
    <row r="481" spans="2:11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</row>
    <row r="482" spans="2:11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</row>
    <row r="483" spans="2:11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</row>
    <row r="484" spans="2:11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</row>
    <row r="485" spans="2:11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</row>
    <row r="486" spans="2:11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</row>
    <row r="487" spans="2:11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</row>
    <row r="488" spans="2:11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</row>
    <row r="489" spans="2:11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</row>
    <row r="490" spans="2:11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</row>
    <row r="491" spans="2:11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2:11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2:11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2:11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</row>
    <row r="495" spans="2:11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</row>
    <row r="496" spans="2:11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</row>
    <row r="497" spans="2:11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</row>
    <row r="498" spans="2:11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</row>
    <row r="499" spans="2:11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</row>
    <row r="500" spans="2:11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</row>
    <row r="501" spans="2:11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2:11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2:11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2:11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</row>
    <row r="505" spans="2:11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</row>
    <row r="506" spans="2:11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</row>
    <row r="507" spans="2:11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</row>
    <row r="508" spans="2:11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</row>
    <row r="509" spans="2:11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</row>
    <row r="510" spans="2:11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</row>
    <row r="511" spans="2:11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</row>
    <row r="512" spans="2:11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</row>
    <row r="513" spans="2:11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</row>
    <row r="514" spans="2:11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</row>
    <row r="515" spans="2:11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</row>
    <row r="516" spans="2:11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</row>
    <row r="517" spans="2:11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</row>
    <row r="518" spans="2:11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</row>
    <row r="519" spans="2:11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</row>
    <row r="520" spans="2:11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</row>
    <row r="521" spans="2:11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</row>
    <row r="522" spans="2:11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</row>
    <row r="523" spans="2:11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</row>
    <row r="524" spans="2:11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</row>
    <row r="525" spans="2:11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</row>
    <row r="526" spans="2:11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</row>
    <row r="527" spans="2:11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</row>
    <row r="528" spans="2:11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</row>
    <row r="529" spans="2:11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</row>
    <row r="530" spans="2:11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</row>
    <row r="531" spans="2:11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</row>
    <row r="532" spans="2:11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</row>
    <row r="533" spans="2:11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</row>
    <row r="534" spans="2:11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</row>
    <row r="535" spans="2:11">
      <c r="B535" s="131"/>
      <c r="C535" s="132"/>
      <c r="D535" s="132"/>
      <c r="E535" s="132"/>
      <c r="F535" s="132"/>
      <c r="G535" s="132"/>
      <c r="H535" s="132"/>
      <c r="I535" s="132"/>
      <c r="J535" s="132"/>
      <c r="K535" s="132"/>
    </row>
    <row r="536" spans="2:11">
      <c r="B536" s="131"/>
      <c r="C536" s="132"/>
      <c r="D536" s="132"/>
      <c r="E536" s="132"/>
      <c r="F536" s="132"/>
      <c r="G536" s="132"/>
      <c r="H536" s="132"/>
      <c r="I536" s="132"/>
      <c r="J536" s="132"/>
      <c r="K536" s="132"/>
    </row>
    <row r="537" spans="2:11">
      <c r="B537" s="131"/>
      <c r="C537" s="132"/>
      <c r="D537" s="132"/>
      <c r="E537" s="132"/>
      <c r="F537" s="132"/>
      <c r="G537" s="132"/>
      <c r="H537" s="132"/>
      <c r="I537" s="132"/>
      <c r="J537" s="132"/>
      <c r="K537" s="132"/>
    </row>
    <row r="538" spans="2:11">
      <c r="B538" s="131"/>
      <c r="C538" s="132"/>
      <c r="D538" s="132"/>
      <c r="E538" s="132"/>
      <c r="F538" s="132"/>
      <c r="G538" s="132"/>
      <c r="H538" s="132"/>
      <c r="I538" s="132"/>
      <c r="J538" s="132"/>
      <c r="K538" s="132"/>
    </row>
    <row r="539" spans="2:11">
      <c r="B539" s="131"/>
      <c r="C539" s="132"/>
      <c r="D539" s="132"/>
      <c r="E539" s="132"/>
      <c r="F539" s="132"/>
      <c r="G539" s="132"/>
      <c r="H539" s="132"/>
      <c r="I539" s="132"/>
      <c r="J539" s="132"/>
      <c r="K539" s="132"/>
    </row>
    <row r="540" spans="2:11">
      <c r="B540" s="131"/>
      <c r="C540" s="132"/>
      <c r="D540" s="132"/>
      <c r="E540" s="132"/>
      <c r="F540" s="132"/>
      <c r="G540" s="132"/>
      <c r="H540" s="132"/>
      <c r="I540" s="132"/>
      <c r="J540" s="132"/>
      <c r="K540" s="132"/>
    </row>
    <row r="541" spans="2:11">
      <c r="B541" s="131"/>
      <c r="C541" s="132"/>
      <c r="D541" s="132"/>
      <c r="E541" s="132"/>
      <c r="F541" s="132"/>
      <c r="G541" s="132"/>
      <c r="H541" s="132"/>
      <c r="I541" s="132"/>
      <c r="J541" s="132"/>
      <c r="K541" s="132"/>
    </row>
    <row r="542" spans="2:11">
      <c r="B542" s="131"/>
      <c r="C542" s="132"/>
      <c r="D542" s="132"/>
      <c r="E542" s="132"/>
      <c r="F542" s="132"/>
      <c r="G542" s="132"/>
      <c r="H542" s="132"/>
      <c r="I542" s="132"/>
      <c r="J542" s="132"/>
      <c r="K542" s="132"/>
    </row>
    <row r="543" spans="2:11">
      <c r="B543" s="131"/>
      <c r="C543" s="132"/>
      <c r="D543" s="132"/>
      <c r="E543" s="132"/>
      <c r="F543" s="132"/>
      <c r="G543" s="132"/>
      <c r="H543" s="132"/>
      <c r="I543" s="132"/>
      <c r="J543" s="132"/>
      <c r="K543" s="132"/>
    </row>
    <row r="544" spans="2:11">
      <c r="B544" s="131"/>
      <c r="C544" s="132"/>
      <c r="D544" s="132"/>
      <c r="E544" s="132"/>
      <c r="F544" s="132"/>
      <c r="G544" s="132"/>
      <c r="H544" s="132"/>
      <c r="I544" s="132"/>
      <c r="J544" s="132"/>
      <c r="K544" s="132"/>
    </row>
    <row r="545" spans="2:11">
      <c r="B545" s="131"/>
      <c r="C545" s="132"/>
      <c r="D545" s="132"/>
      <c r="E545" s="132"/>
      <c r="F545" s="132"/>
      <c r="G545" s="132"/>
      <c r="H545" s="132"/>
      <c r="I545" s="132"/>
      <c r="J545" s="132"/>
      <c r="K545" s="132"/>
    </row>
    <row r="546" spans="2:11">
      <c r="B546" s="131"/>
      <c r="C546" s="132"/>
      <c r="D546" s="132"/>
      <c r="E546" s="132"/>
      <c r="F546" s="132"/>
      <c r="G546" s="132"/>
      <c r="H546" s="132"/>
      <c r="I546" s="132"/>
      <c r="J546" s="132"/>
      <c r="K546" s="132"/>
    </row>
    <row r="547" spans="2:11">
      <c r="B547" s="131"/>
      <c r="C547" s="132"/>
      <c r="D547" s="132"/>
      <c r="E547" s="132"/>
      <c r="F547" s="132"/>
      <c r="G547" s="132"/>
      <c r="H547" s="132"/>
      <c r="I547" s="132"/>
      <c r="J547" s="132"/>
      <c r="K547" s="132"/>
    </row>
    <row r="548" spans="2:11">
      <c r="B548" s="131"/>
      <c r="C548" s="132"/>
      <c r="D548" s="132"/>
      <c r="E548" s="132"/>
      <c r="F548" s="132"/>
      <c r="G548" s="132"/>
      <c r="H548" s="132"/>
      <c r="I548" s="132"/>
      <c r="J548" s="132"/>
      <c r="K548" s="132"/>
    </row>
    <row r="549" spans="2:11">
      <c r="B549" s="131"/>
      <c r="C549" s="132"/>
      <c r="D549" s="132"/>
      <c r="E549" s="132"/>
      <c r="F549" s="132"/>
      <c r="G549" s="132"/>
      <c r="H549" s="132"/>
      <c r="I549" s="132"/>
      <c r="J549" s="132"/>
      <c r="K549" s="132"/>
    </row>
    <row r="550" spans="2:11">
      <c r="B550" s="131"/>
      <c r="C550" s="132"/>
      <c r="D550" s="132"/>
      <c r="E550" s="132"/>
      <c r="F550" s="132"/>
      <c r="G550" s="132"/>
      <c r="H550" s="132"/>
      <c r="I550" s="132"/>
      <c r="J550" s="132"/>
      <c r="K550" s="132"/>
    </row>
    <row r="551" spans="2:11">
      <c r="B551" s="131"/>
      <c r="C551" s="132"/>
      <c r="D551" s="132"/>
      <c r="E551" s="132"/>
      <c r="F551" s="132"/>
      <c r="G551" s="132"/>
      <c r="H551" s="132"/>
      <c r="I551" s="132"/>
      <c r="J551" s="132"/>
      <c r="K551" s="132"/>
    </row>
    <row r="552" spans="2:11">
      <c r="B552" s="131"/>
      <c r="C552" s="132"/>
      <c r="D552" s="132"/>
      <c r="E552" s="132"/>
      <c r="F552" s="132"/>
      <c r="G552" s="132"/>
      <c r="H552" s="132"/>
      <c r="I552" s="132"/>
      <c r="J552" s="132"/>
      <c r="K552" s="132"/>
    </row>
    <row r="553" spans="2:11">
      <c r="B553" s="131"/>
      <c r="C553" s="132"/>
      <c r="D553" s="132"/>
      <c r="E553" s="132"/>
      <c r="F553" s="132"/>
      <c r="G553" s="132"/>
      <c r="H553" s="132"/>
      <c r="I553" s="132"/>
      <c r="J553" s="132"/>
      <c r="K553" s="132"/>
    </row>
    <row r="554" spans="2:11">
      <c r="B554" s="131"/>
      <c r="C554" s="132"/>
      <c r="D554" s="132"/>
      <c r="E554" s="132"/>
      <c r="F554" s="132"/>
      <c r="G554" s="132"/>
      <c r="H554" s="132"/>
      <c r="I554" s="132"/>
      <c r="J554" s="132"/>
      <c r="K554" s="132"/>
    </row>
    <row r="555" spans="2:11">
      <c r="B555" s="131"/>
      <c r="C555" s="132"/>
      <c r="D555" s="132"/>
      <c r="E555" s="132"/>
      <c r="F555" s="132"/>
      <c r="G555" s="132"/>
      <c r="H555" s="132"/>
      <c r="I555" s="132"/>
      <c r="J555" s="132"/>
      <c r="K555" s="132"/>
    </row>
    <row r="556" spans="2:11">
      <c r="B556" s="131"/>
      <c r="C556" s="132"/>
      <c r="D556" s="132"/>
      <c r="E556" s="132"/>
      <c r="F556" s="132"/>
      <c r="G556" s="132"/>
      <c r="H556" s="132"/>
      <c r="I556" s="132"/>
      <c r="J556" s="132"/>
      <c r="K556" s="132"/>
    </row>
    <row r="557" spans="2:11">
      <c r="B557" s="131"/>
      <c r="C557" s="132"/>
      <c r="D557" s="132"/>
      <c r="E557" s="132"/>
      <c r="F557" s="132"/>
      <c r="G557" s="132"/>
      <c r="H557" s="132"/>
      <c r="I557" s="132"/>
      <c r="J557" s="132"/>
      <c r="K557" s="132"/>
    </row>
    <row r="558" spans="2:11">
      <c r="B558" s="131"/>
      <c r="C558" s="132"/>
      <c r="D558" s="132"/>
      <c r="E558" s="132"/>
      <c r="F558" s="132"/>
      <c r="G558" s="132"/>
      <c r="H558" s="132"/>
      <c r="I558" s="132"/>
      <c r="J558" s="132"/>
      <c r="K558" s="132"/>
    </row>
    <row r="559" spans="2:11">
      <c r="B559" s="131"/>
      <c r="C559" s="132"/>
      <c r="D559" s="132"/>
      <c r="E559" s="132"/>
      <c r="F559" s="132"/>
      <c r="G559" s="132"/>
      <c r="H559" s="132"/>
      <c r="I559" s="132"/>
      <c r="J559" s="132"/>
      <c r="K559" s="132"/>
    </row>
    <row r="560" spans="2:11">
      <c r="B560" s="131"/>
      <c r="C560" s="132"/>
      <c r="D560" s="132"/>
      <c r="E560" s="132"/>
      <c r="F560" s="132"/>
      <c r="G560" s="132"/>
      <c r="H560" s="132"/>
      <c r="I560" s="132"/>
      <c r="J560" s="132"/>
      <c r="K560" s="132"/>
    </row>
    <row r="561" spans="2:11">
      <c r="B561" s="131"/>
      <c r="C561" s="132"/>
      <c r="D561" s="132"/>
      <c r="E561" s="132"/>
      <c r="F561" s="132"/>
      <c r="G561" s="132"/>
      <c r="H561" s="132"/>
      <c r="I561" s="132"/>
      <c r="J561" s="132"/>
      <c r="K561" s="132"/>
    </row>
    <row r="562" spans="2:11">
      <c r="B562" s="131"/>
      <c r="C562" s="132"/>
      <c r="D562" s="132"/>
      <c r="E562" s="132"/>
      <c r="F562" s="132"/>
      <c r="G562" s="132"/>
      <c r="H562" s="132"/>
      <c r="I562" s="132"/>
      <c r="J562" s="132"/>
      <c r="K562" s="132"/>
    </row>
    <row r="563" spans="2:11">
      <c r="B563" s="131"/>
      <c r="C563" s="132"/>
      <c r="D563" s="132"/>
      <c r="E563" s="132"/>
      <c r="F563" s="132"/>
      <c r="G563" s="132"/>
      <c r="H563" s="132"/>
      <c r="I563" s="132"/>
      <c r="J563" s="132"/>
      <c r="K563" s="132"/>
    </row>
    <row r="564" spans="2:11">
      <c r="B564" s="131"/>
      <c r="C564" s="131"/>
      <c r="D564" s="131"/>
      <c r="E564" s="132"/>
      <c r="F564" s="132"/>
      <c r="G564" s="132"/>
      <c r="H564" s="132"/>
      <c r="I564" s="132"/>
      <c r="J564" s="132"/>
      <c r="K564" s="132"/>
    </row>
    <row r="565" spans="2:11">
      <c r="B565" s="131"/>
      <c r="C565" s="131"/>
      <c r="D565" s="131"/>
      <c r="E565" s="132"/>
      <c r="F565" s="132"/>
      <c r="G565" s="132"/>
      <c r="H565" s="132"/>
      <c r="I565" s="132"/>
      <c r="J565" s="132"/>
      <c r="K565" s="132"/>
    </row>
    <row r="566" spans="2:11">
      <c r="B566" s="131"/>
      <c r="C566" s="131"/>
      <c r="D566" s="131"/>
      <c r="E566" s="132"/>
      <c r="F566" s="132"/>
      <c r="G566" s="132"/>
      <c r="H566" s="132"/>
      <c r="I566" s="132"/>
      <c r="J566" s="132"/>
      <c r="K566" s="132"/>
    </row>
    <row r="567" spans="2:11">
      <c r="B567" s="131"/>
      <c r="C567" s="131"/>
      <c r="D567" s="131"/>
      <c r="E567" s="132"/>
      <c r="F567" s="132"/>
      <c r="G567" s="132"/>
      <c r="H567" s="132"/>
      <c r="I567" s="132"/>
      <c r="J567" s="132"/>
      <c r="K567" s="132"/>
    </row>
    <row r="568" spans="2:11">
      <c r="B568" s="131"/>
      <c r="C568" s="131"/>
      <c r="D568" s="131"/>
      <c r="E568" s="132"/>
      <c r="F568" s="132"/>
      <c r="G568" s="132"/>
      <c r="H568" s="132"/>
      <c r="I568" s="132"/>
      <c r="J568" s="132"/>
      <c r="K568" s="132"/>
    </row>
    <row r="569" spans="2:11">
      <c r="B569" s="131"/>
      <c r="C569" s="131"/>
      <c r="D569" s="131"/>
      <c r="E569" s="132"/>
      <c r="F569" s="132"/>
      <c r="G569" s="132"/>
      <c r="H569" s="132"/>
      <c r="I569" s="132"/>
      <c r="J569" s="132"/>
      <c r="K569" s="132"/>
    </row>
    <row r="570" spans="2:11">
      <c r="B570" s="131"/>
      <c r="C570" s="131"/>
      <c r="D570" s="131"/>
      <c r="E570" s="132"/>
      <c r="F570" s="132"/>
      <c r="G570" s="132"/>
      <c r="H570" s="132"/>
      <c r="I570" s="132"/>
      <c r="J570" s="132"/>
      <c r="K570" s="132"/>
    </row>
    <row r="571" spans="2:11">
      <c r="B571" s="131"/>
      <c r="C571" s="131"/>
      <c r="D571" s="131"/>
      <c r="E571" s="132"/>
      <c r="F571" s="132"/>
      <c r="G571" s="132"/>
      <c r="H571" s="132"/>
      <c r="I571" s="132"/>
      <c r="J571" s="132"/>
      <c r="K571" s="132"/>
    </row>
    <row r="572" spans="2:11">
      <c r="B572" s="131"/>
      <c r="C572" s="131"/>
      <c r="D572" s="131"/>
      <c r="E572" s="132"/>
      <c r="F572" s="132"/>
      <c r="G572" s="132"/>
      <c r="H572" s="132"/>
      <c r="I572" s="132"/>
      <c r="J572" s="132"/>
      <c r="K572" s="132"/>
    </row>
    <row r="573" spans="2:11">
      <c r="B573" s="131"/>
      <c r="C573" s="131"/>
      <c r="D573" s="131"/>
      <c r="E573" s="132"/>
      <c r="F573" s="132"/>
      <c r="G573" s="132"/>
      <c r="H573" s="132"/>
      <c r="I573" s="132"/>
      <c r="J573" s="132"/>
      <c r="K573" s="132"/>
    </row>
    <row r="574" spans="2:11">
      <c r="B574" s="131"/>
      <c r="C574" s="131"/>
      <c r="D574" s="131"/>
      <c r="E574" s="132"/>
      <c r="F574" s="132"/>
      <c r="G574" s="132"/>
      <c r="H574" s="132"/>
      <c r="I574" s="132"/>
      <c r="J574" s="132"/>
      <c r="K574" s="132"/>
    </row>
    <row r="575" spans="2:11">
      <c r="B575" s="131"/>
      <c r="C575" s="131"/>
      <c r="D575" s="131"/>
      <c r="E575" s="132"/>
      <c r="F575" s="132"/>
      <c r="G575" s="132"/>
      <c r="H575" s="132"/>
      <c r="I575" s="132"/>
      <c r="J575" s="132"/>
      <c r="K575" s="132"/>
    </row>
    <row r="576" spans="2:11">
      <c r="B576" s="131"/>
      <c r="C576" s="131"/>
      <c r="D576" s="131"/>
      <c r="E576" s="132"/>
      <c r="F576" s="132"/>
      <c r="G576" s="132"/>
      <c r="H576" s="132"/>
      <c r="I576" s="132"/>
      <c r="J576" s="132"/>
      <c r="K576" s="132"/>
    </row>
    <row r="577" spans="2:11">
      <c r="B577" s="131"/>
      <c r="C577" s="131"/>
      <c r="D577" s="131"/>
      <c r="E577" s="132"/>
      <c r="F577" s="132"/>
      <c r="G577" s="132"/>
      <c r="H577" s="132"/>
      <c r="I577" s="132"/>
      <c r="J577" s="132"/>
      <c r="K577" s="132"/>
    </row>
    <row r="578" spans="2:11">
      <c r="B578" s="131"/>
      <c r="C578" s="131"/>
      <c r="D578" s="131"/>
      <c r="E578" s="132"/>
      <c r="F578" s="132"/>
      <c r="G578" s="132"/>
      <c r="H578" s="132"/>
      <c r="I578" s="132"/>
      <c r="J578" s="132"/>
      <c r="K578" s="132"/>
    </row>
    <row r="579" spans="2:11">
      <c r="B579" s="131"/>
      <c r="C579" s="131"/>
      <c r="D579" s="131"/>
      <c r="E579" s="132"/>
      <c r="F579" s="132"/>
      <c r="G579" s="132"/>
      <c r="H579" s="132"/>
      <c r="I579" s="132"/>
      <c r="J579" s="132"/>
      <c r="K579" s="132"/>
    </row>
    <row r="580" spans="2:11">
      <c r="B580" s="131"/>
      <c r="C580" s="131"/>
      <c r="D580" s="131"/>
      <c r="E580" s="132"/>
      <c r="F580" s="132"/>
      <c r="G580" s="132"/>
      <c r="H580" s="132"/>
      <c r="I580" s="132"/>
      <c r="J580" s="132"/>
      <c r="K580" s="132"/>
    </row>
    <row r="581" spans="2:11">
      <c r="B581" s="131"/>
      <c r="C581" s="131"/>
      <c r="D581" s="131"/>
      <c r="E581" s="132"/>
      <c r="F581" s="132"/>
      <c r="G581" s="132"/>
      <c r="H581" s="132"/>
      <c r="I581" s="132"/>
      <c r="J581" s="132"/>
      <c r="K581" s="132"/>
    </row>
    <row r="582" spans="2:11">
      <c r="B582" s="131"/>
      <c r="C582" s="131"/>
      <c r="D582" s="131"/>
      <c r="E582" s="132"/>
      <c r="F582" s="132"/>
      <c r="G582" s="132"/>
      <c r="H582" s="132"/>
      <c r="I582" s="132"/>
      <c r="J582" s="132"/>
      <c r="K582" s="132"/>
    </row>
    <row r="583" spans="2:11">
      <c r="B583" s="131"/>
      <c r="C583" s="131"/>
      <c r="D583" s="131"/>
      <c r="E583" s="132"/>
      <c r="F583" s="132"/>
      <c r="G583" s="132"/>
      <c r="H583" s="132"/>
      <c r="I583" s="132"/>
      <c r="J583" s="132"/>
      <c r="K583" s="132"/>
    </row>
    <row r="584" spans="2:11">
      <c r="B584" s="131"/>
      <c r="C584" s="131"/>
      <c r="D584" s="131"/>
      <c r="E584" s="132"/>
      <c r="F584" s="132"/>
      <c r="G584" s="132"/>
      <c r="H584" s="132"/>
      <c r="I584" s="132"/>
      <c r="J584" s="132"/>
      <c r="K584" s="132"/>
    </row>
    <row r="585" spans="2:11">
      <c r="B585" s="131"/>
      <c r="C585" s="131"/>
      <c r="D585" s="131"/>
      <c r="E585" s="132"/>
      <c r="F585" s="132"/>
      <c r="G585" s="132"/>
      <c r="H585" s="132"/>
      <c r="I585" s="132"/>
      <c r="J585" s="132"/>
      <c r="K585" s="132"/>
    </row>
    <row r="586" spans="2:11">
      <c r="B586" s="131"/>
      <c r="C586" s="131"/>
      <c r="D586" s="131"/>
      <c r="E586" s="132"/>
      <c r="F586" s="132"/>
      <c r="G586" s="132"/>
      <c r="H586" s="132"/>
      <c r="I586" s="132"/>
      <c r="J586" s="132"/>
      <c r="K586" s="132"/>
    </row>
    <row r="587" spans="2:11">
      <c r="B587" s="131"/>
      <c r="C587" s="131"/>
      <c r="D587" s="131"/>
      <c r="E587" s="132"/>
      <c r="F587" s="132"/>
      <c r="G587" s="132"/>
      <c r="H587" s="132"/>
      <c r="I587" s="132"/>
      <c r="J587" s="132"/>
      <c r="K587" s="132"/>
    </row>
    <row r="588" spans="2:11">
      <c r="B588" s="131"/>
      <c r="C588" s="131"/>
      <c r="D588" s="131"/>
      <c r="E588" s="132"/>
      <c r="F588" s="132"/>
      <c r="G588" s="132"/>
      <c r="H588" s="132"/>
      <c r="I588" s="132"/>
      <c r="J588" s="132"/>
      <c r="K588" s="132"/>
    </row>
    <row r="589" spans="2:11">
      <c r="B589" s="131"/>
      <c r="C589" s="131"/>
      <c r="D589" s="131"/>
      <c r="E589" s="132"/>
      <c r="F589" s="132"/>
      <c r="G589" s="132"/>
      <c r="H589" s="132"/>
      <c r="I589" s="132"/>
      <c r="J589" s="132"/>
      <c r="K589" s="132"/>
    </row>
    <row r="590" spans="2:11">
      <c r="B590" s="131"/>
      <c r="C590" s="131"/>
      <c r="D590" s="131"/>
      <c r="E590" s="132"/>
      <c r="F590" s="132"/>
      <c r="G590" s="132"/>
      <c r="H590" s="132"/>
      <c r="I590" s="132"/>
      <c r="J590" s="132"/>
      <c r="K590" s="132"/>
    </row>
    <row r="591" spans="2:11">
      <c r="B591" s="131"/>
      <c r="C591" s="131"/>
      <c r="D591" s="131"/>
      <c r="E591" s="132"/>
      <c r="F591" s="132"/>
      <c r="G591" s="132"/>
      <c r="H591" s="132"/>
      <c r="I591" s="132"/>
      <c r="J591" s="132"/>
      <c r="K591" s="132"/>
    </row>
    <row r="592" spans="2:11">
      <c r="B592" s="131"/>
      <c r="C592" s="131"/>
      <c r="D592" s="131"/>
      <c r="E592" s="132"/>
      <c r="F592" s="132"/>
      <c r="G592" s="132"/>
      <c r="H592" s="132"/>
      <c r="I592" s="132"/>
      <c r="J592" s="132"/>
      <c r="K592" s="132"/>
    </row>
    <row r="593" spans="2:11">
      <c r="B593" s="131"/>
      <c r="C593" s="131"/>
      <c r="D593" s="131"/>
      <c r="E593" s="132"/>
      <c r="F593" s="132"/>
      <c r="G593" s="132"/>
      <c r="H593" s="132"/>
      <c r="I593" s="132"/>
      <c r="J593" s="132"/>
      <c r="K593" s="132"/>
    </row>
    <row r="594" spans="2:11">
      <c r="B594" s="131"/>
      <c r="C594" s="131"/>
      <c r="D594" s="131"/>
      <c r="E594" s="132"/>
      <c r="F594" s="132"/>
      <c r="G594" s="132"/>
      <c r="H594" s="132"/>
      <c r="I594" s="132"/>
      <c r="J594" s="132"/>
      <c r="K594" s="132"/>
    </row>
    <row r="595" spans="2:11">
      <c r="B595" s="131"/>
      <c r="C595" s="131"/>
      <c r="D595" s="131"/>
      <c r="E595" s="132"/>
      <c r="F595" s="132"/>
      <c r="G595" s="132"/>
      <c r="H595" s="132"/>
      <c r="I595" s="132"/>
      <c r="J595" s="132"/>
      <c r="K595" s="132"/>
    </row>
    <row r="596" spans="2:11">
      <c r="B596" s="131"/>
      <c r="C596" s="131"/>
      <c r="D596" s="131"/>
      <c r="E596" s="132"/>
      <c r="F596" s="132"/>
      <c r="G596" s="132"/>
      <c r="H596" s="132"/>
      <c r="I596" s="132"/>
      <c r="J596" s="132"/>
      <c r="K596" s="132"/>
    </row>
    <row r="597" spans="2:11">
      <c r="B597" s="131"/>
      <c r="C597" s="131"/>
      <c r="D597" s="131"/>
      <c r="E597" s="132"/>
      <c r="F597" s="132"/>
      <c r="G597" s="132"/>
      <c r="H597" s="132"/>
      <c r="I597" s="132"/>
      <c r="J597" s="132"/>
      <c r="K597" s="132"/>
    </row>
    <row r="598" spans="2:11">
      <c r="B598" s="131"/>
      <c r="C598" s="131"/>
      <c r="D598" s="131"/>
      <c r="E598" s="132"/>
      <c r="F598" s="132"/>
      <c r="G598" s="132"/>
      <c r="H598" s="132"/>
      <c r="I598" s="132"/>
      <c r="J598" s="132"/>
      <c r="K598" s="132"/>
    </row>
    <row r="599" spans="2:11">
      <c r="B599" s="131"/>
      <c r="C599" s="131"/>
      <c r="D599" s="131"/>
      <c r="E599" s="132"/>
      <c r="F599" s="132"/>
      <c r="G599" s="132"/>
      <c r="H599" s="132"/>
      <c r="I599" s="132"/>
      <c r="J599" s="132"/>
      <c r="K599" s="132"/>
    </row>
    <row r="600" spans="2:11">
      <c r="B600" s="131"/>
      <c r="C600" s="131"/>
      <c r="D600" s="131"/>
      <c r="E600" s="132"/>
      <c r="F600" s="132"/>
      <c r="G600" s="132"/>
      <c r="H600" s="132"/>
      <c r="I600" s="132"/>
      <c r="J600" s="132"/>
      <c r="K600" s="132"/>
    </row>
    <row r="601" spans="2:11">
      <c r="B601" s="131"/>
      <c r="C601" s="131"/>
      <c r="D601" s="131"/>
      <c r="E601" s="132"/>
      <c r="F601" s="132"/>
      <c r="G601" s="132"/>
      <c r="H601" s="132"/>
      <c r="I601" s="132"/>
      <c r="J601" s="132"/>
      <c r="K601" s="132"/>
    </row>
    <row r="602" spans="2:11">
      <c r="B602" s="131"/>
      <c r="C602" s="131"/>
      <c r="D602" s="131"/>
      <c r="E602" s="132"/>
      <c r="F602" s="132"/>
      <c r="G602" s="132"/>
      <c r="H602" s="132"/>
      <c r="I602" s="132"/>
      <c r="J602" s="132"/>
      <c r="K602" s="132"/>
    </row>
    <row r="603" spans="2:11">
      <c r="B603" s="131"/>
      <c r="C603" s="131"/>
      <c r="D603" s="131"/>
      <c r="E603" s="132"/>
      <c r="F603" s="132"/>
      <c r="G603" s="132"/>
      <c r="H603" s="132"/>
      <c r="I603" s="132"/>
      <c r="J603" s="132"/>
      <c r="K603" s="132"/>
    </row>
    <row r="604" spans="2:11">
      <c r="B604" s="131"/>
      <c r="C604" s="131"/>
      <c r="D604" s="131"/>
      <c r="E604" s="132"/>
      <c r="F604" s="132"/>
      <c r="G604" s="132"/>
      <c r="H604" s="132"/>
      <c r="I604" s="132"/>
      <c r="J604" s="132"/>
      <c r="K604" s="132"/>
    </row>
    <row r="605" spans="2:11">
      <c r="B605" s="131"/>
      <c r="C605" s="131"/>
      <c r="D605" s="131"/>
      <c r="E605" s="132"/>
      <c r="F605" s="132"/>
      <c r="G605" s="132"/>
      <c r="H605" s="132"/>
      <c r="I605" s="132"/>
      <c r="J605" s="132"/>
      <c r="K605" s="132"/>
    </row>
    <row r="606" spans="2:11">
      <c r="B606" s="131"/>
      <c r="C606" s="131"/>
      <c r="D606" s="131"/>
      <c r="E606" s="132"/>
      <c r="F606" s="132"/>
      <c r="G606" s="132"/>
      <c r="H606" s="132"/>
      <c r="I606" s="132"/>
      <c r="J606" s="132"/>
      <c r="K606" s="132"/>
    </row>
    <row r="607" spans="2:11">
      <c r="B607" s="131"/>
      <c r="C607" s="131"/>
      <c r="D607" s="131"/>
      <c r="E607" s="132"/>
      <c r="F607" s="132"/>
      <c r="G607" s="132"/>
      <c r="H607" s="132"/>
      <c r="I607" s="132"/>
      <c r="J607" s="132"/>
      <c r="K607" s="132"/>
    </row>
    <row r="608" spans="2:11">
      <c r="B608" s="131"/>
      <c r="C608" s="131"/>
      <c r="D608" s="131"/>
      <c r="E608" s="132"/>
      <c r="F608" s="132"/>
      <c r="G608" s="132"/>
      <c r="H608" s="132"/>
      <c r="I608" s="132"/>
      <c r="J608" s="132"/>
      <c r="K608" s="132"/>
    </row>
    <row r="609" spans="2:11">
      <c r="B609" s="131"/>
      <c r="C609" s="131"/>
      <c r="D609" s="131"/>
      <c r="E609" s="132"/>
      <c r="F609" s="132"/>
      <c r="G609" s="132"/>
      <c r="H609" s="132"/>
      <c r="I609" s="132"/>
      <c r="J609" s="132"/>
      <c r="K609" s="132"/>
    </row>
    <row r="610" spans="2:11">
      <c r="B610" s="131"/>
      <c r="C610" s="131"/>
      <c r="D610" s="131"/>
      <c r="E610" s="132"/>
      <c r="F610" s="132"/>
      <c r="G610" s="132"/>
      <c r="H610" s="132"/>
      <c r="I610" s="132"/>
      <c r="J610" s="132"/>
      <c r="K610" s="132"/>
    </row>
    <row r="611" spans="2:11">
      <c r="B611" s="131"/>
      <c r="C611" s="131"/>
      <c r="D611" s="131"/>
      <c r="E611" s="132"/>
      <c r="F611" s="132"/>
      <c r="G611" s="132"/>
      <c r="H611" s="132"/>
      <c r="I611" s="132"/>
      <c r="J611" s="132"/>
      <c r="K611" s="132"/>
    </row>
    <row r="612" spans="2:11">
      <c r="B612" s="131"/>
      <c r="C612" s="131"/>
      <c r="D612" s="131"/>
      <c r="E612" s="132"/>
      <c r="F612" s="132"/>
      <c r="G612" s="132"/>
      <c r="H612" s="132"/>
      <c r="I612" s="132"/>
      <c r="J612" s="132"/>
      <c r="K612" s="132"/>
    </row>
    <row r="613" spans="2:11">
      <c r="B613" s="131"/>
      <c r="C613" s="131"/>
      <c r="D613" s="131"/>
      <c r="E613" s="132"/>
      <c r="F613" s="132"/>
      <c r="G613" s="132"/>
      <c r="H613" s="132"/>
      <c r="I613" s="132"/>
      <c r="J613" s="132"/>
      <c r="K613" s="132"/>
    </row>
    <row r="614" spans="2:11">
      <c r="B614" s="131"/>
      <c r="C614" s="131"/>
      <c r="D614" s="131"/>
      <c r="E614" s="132"/>
      <c r="F614" s="132"/>
      <c r="G614" s="132"/>
      <c r="H614" s="132"/>
      <c r="I614" s="132"/>
      <c r="J614" s="132"/>
      <c r="K614" s="132"/>
    </row>
    <row r="615" spans="2:11">
      <c r="B615" s="131"/>
      <c r="C615" s="131"/>
      <c r="D615" s="131"/>
      <c r="E615" s="132"/>
      <c r="F615" s="132"/>
      <c r="G615" s="132"/>
      <c r="H615" s="132"/>
      <c r="I615" s="132"/>
      <c r="J615" s="132"/>
      <c r="K615" s="132"/>
    </row>
    <row r="616" spans="2:11">
      <c r="B616" s="131"/>
      <c r="C616" s="131"/>
      <c r="D616" s="131"/>
      <c r="E616" s="132"/>
      <c r="F616" s="132"/>
      <c r="G616" s="132"/>
      <c r="H616" s="132"/>
      <c r="I616" s="132"/>
      <c r="J616" s="132"/>
      <c r="K616" s="132"/>
    </row>
    <row r="617" spans="2:11">
      <c r="B617" s="131"/>
      <c r="C617" s="131"/>
      <c r="D617" s="131"/>
      <c r="E617" s="132"/>
      <c r="F617" s="132"/>
      <c r="G617" s="132"/>
      <c r="H617" s="132"/>
      <c r="I617" s="132"/>
      <c r="J617" s="132"/>
      <c r="K617" s="132"/>
    </row>
    <row r="618" spans="2:11">
      <c r="B618" s="131"/>
      <c r="C618" s="131"/>
      <c r="D618" s="131"/>
      <c r="E618" s="132"/>
      <c r="F618" s="132"/>
      <c r="G618" s="132"/>
      <c r="H618" s="132"/>
      <c r="I618" s="132"/>
      <c r="J618" s="132"/>
      <c r="K618" s="132"/>
    </row>
    <row r="619" spans="2:11">
      <c r="B619" s="131"/>
      <c r="C619" s="131"/>
      <c r="D619" s="131"/>
      <c r="E619" s="132"/>
      <c r="F619" s="132"/>
      <c r="G619" s="132"/>
      <c r="H619" s="132"/>
      <c r="I619" s="132"/>
      <c r="J619" s="132"/>
      <c r="K619" s="132"/>
    </row>
    <row r="620" spans="2:11">
      <c r="B620" s="131"/>
      <c r="C620" s="131"/>
      <c r="D620" s="131"/>
      <c r="E620" s="132"/>
      <c r="F620" s="132"/>
      <c r="G620" s="132"/>
      <c r="H620" s="132"/>
      <c r="I620" s="132"/>
      <c r="J620" s="132"/>
      <c r="K620" s="132"/>
    </row>
    <row r="621" spans="2:11">
      <c r="B621" s="131"/>
      <c r="C621" s="131"/>
      <c r="D621" s="131"/>
      <c r="E621" s="132"/>
      <c r="F621" s="132"/>
      <c r="G621" s="132"/>
      <c r="H621" s="132"/>
      <c r="I621" s="132"/>
      <c r="J621" s="132"/>
      <c r="K621" s="132"/>
    </row>
    <row r="622" spans="2:11">
      <c r="B622" s="131"/>
      <c r="C622" s="131"/>
      <c r="D622" s="131"/>
      <c r="E622" s="132"/>
      <c r="F622" s="132"/>
      <c r="G622" s="132"/>
      <c r="H622" s="132"/>
      <c r="I622" s="132"/>
      <c r="J622" s="132"/>
      <c r="K622" s="132"/>
    </row>
    <row r="623" spans="2:11">
      <c r="B623" s="131"/>
      <c r="C623" s="131"/>
      <c r="D623" s="131"/>
      <c r="E623" s="132"/>
      <c r="F623" s="132"/>
      <c r="G623" s="132"/>
      <c r="H623" s="132"/>
      <c r="I623" s="132"/>
      <c r="J623" s="132"/>
      <c r="K623" s="132"/>
    </row>
    <row r="624" spans="2:11">
      <c r="B624" s="131"/>
      <c r="C624" s="131"/>
      <c r="D624" s="131"/>
      <c r="E624" s="132"/>
      <c r="F624" s="132"/>
      <c r="G624" s="132"/>
      <c r="H624" s="132"/>
      <c r="I624" s="132"/>
      <c r="J624" s="132"/>
      <c r="K624" s="132"/>
    </row>
    <row r="625" spans="2:11">
      <c r="B625" s="131"/>
      <c r="C625" s="131"/>
      <c r="D625" s="131"/>
      <c r="E625" s="132"/>
      <c r="F625" s="132"/>
      <c r="G625" s="132"/>
      <c r="H625" s="132"/>
      <c r="I625" s="132"/>
      <c r="J625" s="132"/>
      <c r="K625" s="132"/>
    </row>
    <row r="626" spans="2:11">
      <c r="B626" s="131"/>
      <c r="C626" s="131"/>
      <c r="D626" s="131"/>
      <c r="E626" s="132"/>
      <c r="F626" s="132"/>
      <c r="G626" s="132"/>
      <c r="H626" s="132"/>
      <c r="I626" s="132"/>
      <c r="J626" s="132"/>
      <c r="K626" s="132"/>
    </row>
    <row r="627" spans="2:11">
      <c r="B627" s="131"/>
      <c r="C627" s="131"/>
      <c r="D627" s="131"/>
      <c r="E627" s="132"/>
      <c r="F627" s="132"/>
      <c r="G627" s="132"/>
      <c r="H627" s="132"/>
      <c r="I627" s="132"/>
      <c r="J627" s="132"/>
      <c r="K627" s="132"/>
    </row>
    <row r="628" spans="2:11">
      <c r="B628" s="131"/>
      <c r="C628" s="131"/>
      <c r="D628" s="131"/>
      <c r="E628" s="132"/>
      <c r="F628" s="132"/>
      <c r="G628" s="132"/>
      <c r="H628" s="132"/>
      <c r="I628" s="132"/>
      <c r="J628" s="132"/>
      <c r="K628" s="132"/>
    </row>
    <row r="629" spans="2:11">
      <c r="B629" s="131"/>
      <c r="C629" s="131"/>
      <c r="D629" s="131"/>
      <c r="E629" s="132"/>
      <c r="F629" s="132"/>
      <c r="G629" s="132"/>
      <c r="H629" s="132"/>
      <c r="I629" s="132"/>
      <c r="J629" s="132"/>
      <c r="K629" s="132"/>
    </row>
    <row r="630" spans="2:11">
      <c r="B630" s="131"/>
      <c r="C630" s="131"/>
      <c r="D630" s="131"/>
      <c r="E630" s="132"/>
      <c r="F630" s="132"/>
      <c r="G630" s="132"/>
      <c r="H630" s="132"/>
      <c r="I630" s="132"/>
      <c r="J630" s="132"/>
      <c r="K630" s="132"/>
    </row>
    <row r="631" spans="2:11">
      <c r="B631" s="131"/>
      <c r="C631" s="131"/>
      <c r="D631" s="131"/>
      <c r="E631" s="132"/>
      <c r="F631" s="132"/>
      <c r="G631" s="132"/>
      <c r="H631" s="132"/>
      <c r="I631" s="132"/>
      <c r="J631" s="132"/>
      <c r="K631" s="132"/>
    </row>
    <row r="632" spans="2:11">
      <c r="B632" s="131"/>
      <c r="C632" s="131"/>
      <c r="D632" s="131"/>
      <c r="E632" s="132"/>
      <c r="F632" s="132"/>
      <c r="G632" s="132"/>
      <c r="H632" s="132"/>
      <c r="I632" s="132"/>
      <c r="J632" s="132"/>
      <c r="K632" s="132"/>
    </row>
    <row r="633" spans="2:11">
      <c r="B633" s="131"/>
      <c r="C633" s="131"/>
      <c r="D633" s="131"/>
      <c r="E633" s="132"/>
      <c r="F633" s="132"/>
      <c r="G633" s="132"/>
      <c r="H633" s="132"/>
      <c r="I633" s="132"/>
      <c r="J633" s="132"/>
      <c r="K633" s="132"/>
    </row>
    <row r="634" spans="2:11">
      <c r="B634" s="131"/>
      <c r="C634" s="131"/>
      <c r="D634" s="131"/>
      <c r="E634" s="132"/>
      <c r="F634" s="132"/>
      <c r="G634" s="132"/>
      <c r="H634" s="132"/>
      <c r="I634" s="132"/>
      <c r="J634" s="132"/>
      <c r="K634" s="132"/>
    </row>
    <row r="635" spans="2:11">
      <c r="B635" s="131"/>
      <c r="C635" s="131"/>
      <c r="D635" s="131"/>
      <c r="E635" s="132"/>
      <c r="F635" s="132"/>
      <c r="G635" s="132"/>
      <c r="H635" s="132"/>
      <c r="I635" s="132"/>
      <c r="J635" s="132"/>
      <c r="K635" s="132"/>
    </row>
    <row r="636" spans="2:11">
      <c r="B636" s="131"/>
      <c r="C636" s="131"/>
      <c r="D636" s="131"/>
      <c r="E636" s="132"/>
      <c r="F636" s="132"/>
      <c r="G636" s="132"/>
      <c r="H636" s="132"/>
      <c r="I636" s="132"/>
      <c r="J636" s="132"/>
      <c r="K636" s="132"/>
    </row>
    <row r="637" spans="2:11">
      <c r="B637" s="131"/>
      <c r="C637" s="131"/>
      <c r="D637" s="131"/>
      <c r="E637" s="132"/>
      <c r="F637" s="132"/>
      <c r="G637" s="132"/>
      <c r="H637" s="132"/>
      <c r="I637" s="132"/>
      <c r="J637" s="132"/>
      <c r="K637" s="132"/>
    </row>
    <row r="638" spans="2:11">
      <c r="B638" s="131"/>
      <c r="C638" s="131"/>
      <c r="D638" s="131"/>
      <c r="E638" s="132"/>
      <c r="F638" s="132"/>
      <c r="G638" s="132"/>
      <c r="H638" s="132"/>
      <c r="I638" s="132"/>
      <c r="J638" s="132"/>
      <c r="K638" s="132"/>
    </row>
    <row r="639" spans="2:11">
      <c r="B639" s="131"/>
      <c r="C639" s="131"/>
      <c r="D639" s="131"/>
      <c r="E639" s="132"/>
      <c r="F639" s="132"/>
      <c r="G639" s="132"/>
      <c r="H639" s="132"/>
      <c r="I639" s="132"/>
      <c r="J639" s="132"/>
      <c r="K639" s="132"/>
    </row>
    <row r="640" spans="2:11">
      <c r="B640" s="131"/>
      <c r="C640" s="131"/>
      <c r="D640" s="131"/>
      <c r="E640" s="132"/>
      <c r="F640" s="132"/>
      <c r="G640" s="132"/>
      <c r="H640" s="132"/>
      <c r="I640" s="132"/>
      <c r="J640" s="132"/>
      <c r="K640" s="132"/>
    </row>
    <row r="641" spans="2:11">
      <c r="B641" s="131"/>
      <c r="C641" s="131"/>
      <c r="D641" s="131"/>
      <c r="E641" s="132"/>
      <c r="F641" s="132"/>
      <c r="G641" s="132"/>
      <c r="H641" s="132"/>
      <c r="I641" s="132"/>
      <c r="J641" s="132"/>
      <c r="K641" s="132"/>
    </row>
    <row r="642" spans="2:11">
      <c r="B642" s="131"/>
      <c r="C642" s="131"/>
      <c r="D642" s="131"/>
      <c r="E642" s="132"/>
      <c r="F642" s="132"/>
      <c r="G642" s="132"/>
      <c r="H642" s="132"/>
      <c r="I642" s="132"/>
      <c r="J642" s="132"/>
      <c r="K642" s="132"/>
    </row>
    <row r="643" spans="2:11">
      <c r="B643" s="131"/>
      <c r="C643" s="131"/>
      <c r="D643" s="131"/>
      <c r="E643" s="132"/>
      <c r="F643" s="132"/>
      <c r="G643" s="132"/>
      <c r="H643" s="132"/>
      <c r="I643" s="132"/>
      <c r="J643" s="132"/>
      <c r="K643" s="132"/>
    </row>
    <row r="644" spans="2:11">
      <c r="B644" s="131"/>
      <c r="C644" s="131"/>
      <c r="D644" s="131"/>
      <c r="E644" s="132"/>
      <c r="F644" s="132"/>
      <c r="G644" s="132"/>
      <c r="H644" s="132"/>
      <c r="I644" s="132"/>
      <c r="J644" s="132"/>
      <c r="K644" s="132"/>
    </row>
    <row r="645" spans="2:11">
      <c r="B645" s="131"/>
      <c r="C645" s="131"/>
      <c r="D645" s="131"/>
      <c r="E645" s="132"/>
      <c r="F645" s="132"/>
      <c r="G645" s="132"/>
      <c r="H645" s="132"/>
      <c r="I645" s="132"/>
      <c r="J645" s="132"/>
      <c r="K645" s="132"/>
    </row>
    <row r="646" spans="2:11">
      <c r="B646" s="131"/>
      <c r="C646" s="131"/>
      <c r="D646" s="131"/>
      <c r="E646" s="132"/>
      <c r="F646" s="132"/>
      <c r="G646" s="132"/>
      <c r="H646" s="132"/>
      <c r="I646" s="132"/>
      <c r="J646" s="132"/>
      <c r="K646" s="132"/>
    </row>
    <row r="647" spans="2:11">
      <c r="B647" s="131"/>
      <c r="C647" s="131"/>
      <c r="D647" s="131"/>
      <c r="E647" s="132"/>
      <c r="F647" s="132"/>
      <c r="G647" s="132"/>
      <c r="H647" s="132"/>
      <c r="I647" s="132"/>
      <c r="J647" s="132"/>
      <c r="K647" s="132"/>
    </row>
    <row r="648" spans="2:11">
      <c r="B648" s="131"/>
      <c r="C648" s="131"/>
      <c r="D648" s="131"/>
      <c r="E648" s="132"/>
      <c r="F648" s="132"/>
      <c r="G648" s="132"/>
      <c r="H648" s="132"/>
      <c r="I648" s="132"/>
      <c r="J648" s="132"/>
      <c r="K648" s="132"/>
    </row>
    <row r="649" spans="2:11">
      <c r="B649" s="131"/>
      <c r="C649" s="131"/>
      <c r="D649" s="131"/>
      <c r="E649" s="132"/>
      <c r="F649" s="132"/>
      <c r="G649" s="132"/>
      <c r="H649" s="132"/>
      <c r="I649" s="132"/>
      <c r="J649" s="132"/>
      <c r="K649" s="132"/>
    </row>
    <row r="650" spans="2:11">
      <c r="B650" s="131"/>
      <c r="C650" s="131"/>
      <c r="D650" s="131"/>
      <c r="E650" s="132"/>
      <c r="F650" s="132"/>
      <c r="G650" s="132"/>
      <c r="H650" s="132"/>
      <c r="I650" s="132"/>
      <c r="J650" s="132"/>
      <c r="K650" s="132"/>
    </row>
    <row r="651" spans="2:11">
      <c r="B651" s="131"/>
      <c r="C651" s="131"/>
      <c r="D651" s="131"/>
      <c r="E651" s="132"/>
      <c r="F651" s="132"/>
      <c r="G651" s="132"/>
      <c r="H651" s="132"/>
      <c r="I651" s="132"/>
      <c r="J651" s="132"/>
      <c r="K651" s="132"/>
    </row>
    <row r="652" spans="2:11">
      <c r="B652" s="131"/>
      <c r="C652" s="131"/>
      <c r="D652" s="131"/>
      <c r="E652" s="132"/>
      <c r="F652" s="132"/>
      <c r="G652" s="132"/>
      <c r="H652" s="132"/>
      <c r="I652" s="132"/>
      <c r="J652" s="132"/>
      <c r="K652" s="132"/>
    </row>
    <row r="653" spans="2:11">
      <c r="B653" s="131"/>
      <c r="C653" s="131"/>
      <c r="D653" s="131"/>
      <c r="E653" s="132"/>
      <c r="F653" s="132"/>
      <c r="G653" s="132"/>
      <c r="H653" s="132"/>
      <c r="I653" s="132"/>
      <c r="J653" s="132"/>
      <c r="K653" s="132"/>
    </row>
    <row r="654" spans="2:11">
      <c r="B654" s="131"/>
      <c r="C654" s="131"/>
      <c r="D654" s="131"/>
      <c r="E654" s="132"/>
      <c r="F654" s="132"/>
      <c r="G654" s="132"/>
      <c r="H654" s="132"/>
      <c r="I654" s="132"/>
      <c r="J654" s="132"/>
      <c r="K654" s="132"/>
    </row>
    <row r="655" spans="2:11">
      <c r="B655" s="131"/>
      <c r="C655" s="131"/>
      <c r="D655" s="131"/>
      <c r="E655" s="132"/>
      <c r="F655" s="132"/>
      <c r="G655" s="132"/>
      <c r="H655" s="132"/>
      <c r="I655" s="132"/>
      <c r="J655" s="132"/>
      <c r="K655" s="132"/>
    </row>
    <row r="656" spans="2:11">
      <c r="B656" s="131"/>
      <c r="C656" s="131"/>
      <c r="D656" s="131"/>
      <c r="E656" s="132"/>
      <c r="F656" s="132"/>
      <c r="G656" s="132"/>
      <c r="H656" s="132"/>
      <c r="I656" s="132"/>
      <c r="J656" s="132"/>
      <c r="K656" s="132"/>
    </row>
    <row r="657" spans="2:11">
      <c r="B657" s="131"/>
      <c r="C657" s="131"/>
      <c r="D657" s="131"/>
      <c r="E657" s="132"/>
      <c r="F657" s="132"/>
      <c r="G657" s="132"/>
      <c r="H657" s="132"/>
      <c r="I657" s="132"/>
      <c r="J657" s="132"/>
      <c r="K657" s="132"/>
    </row>
    <row r="658" spans="2:11">
      <c r="B658" s="131"/>
      <c r="C658" s="131"/>
      <c r="D658" s="131"/>
      <c r="E658" s="132"/>
      <c r="F658" s="132"/>
      <c r="G658" s="132"/>
      <c r="H658" s="132"/>
      <c r="I658" s="132"/>
      <c r="J658" s="132"/>
      <c r="K658" s="132"/>
    </row>
    <row r="659" spans="2:11">
      <c r="B659" s="131"/>
      <c r="C659" s="131"/>
      <c r="D659" s="131"/>
      <c r="E659" s="132"/>
      <c r="F659" s="132"/>
      <c r="G659" s="132"/>
      <c r="H659" s="132"/>
      <c r="I659" s="132"/>
      <c r="J659" s="132"/>
      <c r="K659" s="132"/>
    </row>
    <row r="660" spans="2:11">
      <c r="B660" s="131"/>
      <c r="C660" s="131"/>
      <c r="D660" s="131"/>
      <c r="E660" s="132"/>
      <c r="F660" s="132"/>
      <c r="G660" s="132"/>
      <c r="H660" s="132"/>
      <c r="I660" s="132"/>
      <c r="J660" s="132"/>
      <c r="K660" s="132"/>
    </row>
    <row r="661" spans="2:11">
      <c r="B661" s="131"/>
      <c r="C661" s="131"/>
      <c r="D661" s="131"/>
      <c r="E661" s="132"/>
      <c r="F661" s="132"/>
      <c r="G661" s="132"/>
      <c r="H661" s="132"/>
      <c r="I661" s="132"/>
      <c r="J661" s="132"/>
      <c r="K661" s="132"/>
    </row>
    <row r="662" spans="2:11">
      <c r="B662" s="131"/>
      <c r="C662" s="131"/>
      <c r="D662" s="131"/>
      <c r="E662" s="132"/>
      <c r="F662" s="132"/>
      <c r="G662" s="132"/>
      <c r="H662" s="132"/>
      <c r="I662" s="132"/>
      <c r="J662" s="132"/>
      <c r="K662" s="132"/>
    </row>
    <row r="663" spans="2:11">
      <c r="B663" s="131"/>
      <c r="C663" s="131"/>
      <c r="D663" s="131"/>
      <c r="E663" s="132"/>
      <c r="F663" s="132"/>
      <c r="G663" s="132"/>
      <c r="H663" s="132"/>
      <c r="I663" s="132"/>
      <c r="J663" s="132"/>
      <c r="K663" s="132"/>
    </row>
    <row r="664" spans="2:11">
      <c r="B664" s="131"/>
      <c r="C664" s="131"/>
      <c r="D664" s="131"/>
      <c r="E664" s="132"/>
      <c r="F664" s="132"/>
      <c r="G664" s="132"/>
      <c r="H664" s="132"/>
      <c r="I664" s="132"/>
      <c r="J664" s="132"/>
      <c r="K664" s="132"/>
    </row>
    <row r="665" spans="2:11">
      <c r="B665" s="131"/>
      <c r="C665" s="131"/>
      <c r="D665" s="131"/>
      <c r="E665" s="132"/>
      <c r="F665" s="132"/>
      <c r="G665" s="132"/>
      <c r="H665" s="132"/>
      <c r="I665" s="132"/>
      <c r="J665" s="132"/>
      <c r="K665" s="132"/>
    </row>
    <row r="666" spans="2:11">
      <c r="B666" s="131"/>
      <c r="C666" s="131"/>
      <c r="D666" s="131"/>
      <c r="E666" s="132"/>
      <c r="F666" s="132"/>
      <c r="G666" s="132"/>
      <c r="H666" s="132"/>
      <c r="I666" s="132"/>
      <c r="J666" s="132"/>
      <c r="K666" s="132"/>
    </row>
    <row r="667" spans="2:11">
      <c r="B667" s="131"/>
      <c r="C667" s="131"/>
      <c r="D667" s="131"/>
      <c r="E667" s="132"/>
      <c r="F667" s="132"/>
      <c r="G667" s="132"/>
      <c r="H667" s="132"/>
      <c r="I667" s="132"/>
      <c r="J667" s="132"/>
      <c r="K667" s="132"/>
    </row>
    <row r="668" spans="2:11">
      <c r="B668" s="131"/>
      <c r="C668" s="131"/>
      <c r="D668" s="131"/>
      <c r="E668" s="132"/>
      <c r="F668" s="132"/>
      <c r="G668" s="132"/>
      <c r="H668" s="132"/>
      <c r="I668" s="132"/>
      <c r="J668" s="132"/>
      <c r="K668" s="132"/>
    </row>
    <row r="669" spans="2:11">
      <c r="B669" s="131"/>
      <c r="C669" s="131"/>
      <c r="D669" s="131"/>
      <c r="E669" s="132"/>
      <c r="F669" s="132"/>
      <c r="G669" s="132"/>
      <c r="H669" s="132"/>
      <c r="I669" s="132"/>
      <c r="J669" s="132"/>
      <c r="K669" s="132"/>
    </row>
    <row r="670" spans="2:11">
      <c r="B670" s="131"/>
      <c r="C670" s="131"/>
      <c r="D670" s="131"/>
      <c r="E670" s="132"/>
      <c r="F670" s="132"/>
      <c r="G670" s="132"/>
      <c r="H670" s="132"/>
      <c r="I670" s="132"/>
      <c r="J670" s="132"/>
      <c r="K670" s="132"/>
    </row>
    <row r="671" spans="2:11">
      <c r="B671" s="131"/>
      <c r="C671" s="131"/>
      <c r="D671" s="131"/>
      <c r="E671" s="132"/>
      <c r="F671" s="132"/>
      <c r="G671" s="132"/>
      <c r="H671" s="132"/>
      <c r="I671" s="132"/>
      <c r="J671" s="132"/>
      <c r="K671" s="132"/>
    </row>
    <row r="672" spans="2:11">
      <c r="B672" s="131"/>
      <c r="C672" s="131"/>
      <c r="D672" s="131"/>
      <c r="E672" s="132"/>
      <c r="F672" s="132"/>
      <c r="G672" s="132"/>
      <c r="H672" s="132"/>
      <c r="I672" s="132"/>
      <c r="J672" s="132"/>
      <c r="K672" s="132"/>
    </row>
    <row r="673" spans="2:11">
      <c r="B673" s="131"/>
      <c r="C673" s="131"/>
      <c r="D673" s="131"/>
      <c r="E673" s="132"/>
      <c r="F673" s="132"/>
      <c r="G673" s="132"/>
      <c r="H673" s="132"/>
      <c r="I673" s="132"/>
      <c r="J673" s="132"/>
      <c r="K673" s="132"/>
    </row>
    <row r="674" spans="2:11">
      <c r="B674" s="131"/>
      <c r="C674" s="131"/>
      <c r="D674" s="131"/>
      <c r="E674" s="132"/>
      <c r="F674" s="132"/>
      <c r="G674" s="132"/>
      <c r="H674" s="132"/>
      <c r="I674" s="132"/>
      <c r="J674" s="132"/>
      <c r="K674" s="132"/>
    </row>
    <row r="675" spans="2:11">
      <c r="B675" s="131"/>
      <c r="C675" s="131"/>
      <c r="D675" s="131"/>
      <c r="E675" s="132"/>
      <c r="F675" s="132"/>
      <c r="G675" s="132"/>
      <c r="H675" s="132"/>
      <c r="I675" s="132"/>
      <c r="J675" s="132"/>
      <c r="K675" s="132"/>
    </row>
    <row r="676" spans="2:11">
      <c r="B676" s="131"/>
      <c r="C676" s="131"/>
      <c r="D676" s="131"/>
      <c r="E676" s="132"/>
      <c r="F676" s="132"/>
      <c r="G676" s="132"/>
      <c r="H676" s="132"/>
      <c r="I676" s="132"/>
      <c r="J676" s="132"/>
      <c r="K676" s="132"/>
    </row>
    <row r="677" spans="2:11">
      <c r="B677" s="131"/>
      <c r="C677" s="131"/>
      <c r="D677" s="131"/>
      <c r="E677" s="132"/>
      <c r="F677" s="132"/>
      <c r="G677" s="132"/>
      <c r="H677" s="132"/>
      <c r="I677" s="132"/>
      <c r="J677" s="132"/>
      <c r="K677" s="132"/>
    </row>
    <row r="678" spans="2:11">
      <c r="B678" s="131"/>
      <c r="C678" s="131"/>
      <c r="D678" s="131"/>
      <c r="E678" s="132"/>
      <c r="F678" s="132"/>
      <c r="G678" s="132"/>
      <c r="H678" s="132"/>
      <c r="I678" s="132"/>
      <c r="J678" s="132"/>
      <c r="K678" s="132"/>
    </row>
    <row r="679" spans="2:11">
      <c r="B679" s="131"/>
      <c r="C679" s="131"/>
      <c r="D679" s="131"/>
      <c r="E679" s="132"/>
      <c r="F679" s="132"/>
      <c r="G679" s="132"/>
      <c r="H679" s="132"/>
      <c r="I679" s="132"/>
      <c r="J679" s="132"/>
      <c r="K679" s="132"/>
    </row>
    <row r="680" spans="2:11">
      <c r="B680" s="131"/>
      <c r="C680" s="131"/>
      <c r="D680" s="131"/>
      <c r="E680" s="132"/>
      <c r="F680" s="132"/>
      <c r="G680" s="132"/>
      <c r="H680" s="132"/>
      <c r="I680" s="132"/>
      <c r="J680" s="132"/>
      <c r="K680" s="132"/>
    </row>
    <row r="681" spans="2:11">
      <c r="B681" s="131"/>
      <c r="C681" s="131"/>
      <c r="D681" s="131"/>
      <c r="E681" s="132"/>
      <c r="F681" s="132"/>
      <c r="G681" s="132"/>
      <c r="H681" s="132"/>
      <c r="I681" s="132"/>
      <c r="J681" s="132"/>
      <c r="K681" s="132"/>
    </row>
    <row r="682" spans="2:11">
      <c r="B682" s="131"/>
      <c r="C682" s="131"/>
      <c r="D682" s="131"/>
      <c r="E682" s="132"/>
      <c r="F682" s="132"/>
      <c r="G682" s="132"/>
      <c r="H682" s="132"/>
      <c r="I682" s="132"/>
      <c r="J682" s="132"/>
      <c r="K682" s="132"/>
    </row>
    <row r="683" spans="2:11">
      <c r="B683" s="131"/>
      <c r="C683" s="131"/>
      <c r="D683" s="131"/>
      <c r="E683" s="132"/>
      <c r="F683" s="132"/>
      <c r="G683" s="132"/>
      <c r="H683" s="132"/>
      <c r="I683" s="132"/>
      <c r="J683" s="132"/>
      <c r="K683" s="132"/>
    </row>
    <row r="684" spans="2:11">
      <c r="B684" s="131"/>
      <c r="C684" s="131"/>
      <c r="D684" s="131"/>
      <c r="E684" s="132"/>
      <c r="F684" s="132"/>
      <c r="G684" s="132"/>
      <c r="H684" s="132"/>
      <c r="I684" s="132"/>
      <c r="J684" s="132"/>
      <c r="K684" s="132"/>
    </row>
    <row r="685" spans="2:11">
      <c r="B685" s="131"/>
      <c r="C685" s="131"/>
      <c r="D685" s="131"/>
      <c r="E685" s="132"/>
      <c r="F685" s="132"/>
      <c r="G685" s="132"/>
      <c r="H685" s="132"/>
      <c r="I685" s="132"/>
      <c r="J685" s="132"/>
      <c r="K685" s="132"/>
    </row>
    <row r="686" spans="2:11">
      <c r="B686" s="131"/>
      <c r="C686" s="131"/>
      <c r="D686" s="131"/>
      <c r="E686" s="132"/>
      <c r="F686" s="132"/>
      <c r="G686" s="132"/>
      <c r="H686" s="132"/>
      <c r="I686" s="132"/>
      <c r="J686" s="132"/>
      <c r="K686" s="132"/>
    </row>
    <row r="687" spans="2:11">
      <c r="B687" s="131"/>
      <c r="C687" s="131"/>
      <c r="D687" s="131"/>
      <c r="E687" s="132"/>
      <c r="F687" s="132"/>
      <c r="G687" s="132"/>
      <c r="H687" s="132"/>
      <c r="I687" s="132"/>
      <c r="J687" s="132"/>
      <c r="K687" s="132"/>
    </row>
    <row r="688" spans="2:11">
      <c r="B688" s="131"/>
      <c r="C688" s="131"/>
      <c r="D688" s="131"/>
      <c r="E688" s="132"/>
      <c r="F688" s="132"/>
      <c r="G688" s="132"/>
      <c r="H688" s="132"/>
      <c r="I688" s="132"/>
      <c r="J688" s="132"/>
      <c r="K688" s="132"/>
    </row>
    <row r="689" spans="2:11">
      <c r="B689" s="131"/>
      <c r="C689" s="131"/>
      <c r="D689" s="131"/>
      <c r="E689" s="132"/>
      <c r="F689" s="132"/>
      <c r="G689" s="132"/>
      <c r="H689" s="132"/>
      <c r="I689" s="132"/>
      <c r="J689" s="132"/>
      <c r="K689" s="132"/>
    </row>
    <row r="690" spans="2:11">
      <c r="B690" s="131"/>
      <c r="C690" s="131"/>
      <c r="D690" s="131"/>
      <c r="E690" s="132"/>
      <c r="F690" s="132"/>
      <c r="G690" s="132"/>
      <c r="H690" s="132"/>
      <c r="I690" s="132"/>
      <c r="J690" s="132"/>
      <c r="K690" s="132"/>
    </row>
    <row r="691" spans="2:11">
      <c r="B691" s="131"/>
      <c r="C691" s="131"/>
      <c r="D691" s="131"/>
      <c r="E691" s="132"/>
      <c r="F691" s="132"/>
      <c r="G691" s="132"/>
      <c r="H691" s="132"/>
      <c r="I691" s="132"/>
      <c r="J691" s="132"/>
      <c r="K691" s="132"/>
    </row>
    <row r="692" spans="2:11">
      <c r="B692" s="131"/>
      <c r="C692" s="131"/>
      <c r="D692" s="131"/>
      <c r="E692" s="132"/>
      <c r="F692" s="132"/>
      <c r="G692" s="132"/>
      <c r="H692" s="132"/>
      <c r="I692" s="132"/>
      <c r="J692" s="132"/>
      <c r="K692" s="132"/>
    </row>
    <row r="693" spans="2:11">
      <c r="B693" s="131"/>
      <c r="C693" s="131"/>
      <c r="D693" s="131"/>
      <c r="E693" s="132"/>
      <c r="F693" s="132"/>
      <c r="G693" s="132"/>
      <c r="H693" s="132"/>
      <c r="I693" s="132"/>
      <c r="J693" s="132"/>
      <c r="K693" s="132"/>
    </row>
    <row r="694" spans="2:11">
      <c r="B694" s="131"/>
      <c r="C694" s="131"/>
      <c r="D694" s="131"/>
      <c r="E694" s="132"/>
      <c r="F694" s="132"/>
      <c r="G694" s="132"/>
      <c r="H694" s="132"/>
      <c r="I694" s="132"/>
      <c r="J694" s="132"/>
      <c r="K694" s="132"/>
    </row>
    <row r="695" spans="2:11">
      <c r="B695" s="131"/>
      <c r="C695" s="131"/>
      <c r="D695" s="131"/>
      <c r="E695" s="132"/>
      <c r="F695" s="132"/>
      <c r="G695" s="132"/>
      <c r="H695" s="132"/>
      <c r="I695" s="132"/>
      <c r="J695" s="132"/>
      <c r="K695" s="132"/>
    </row>
    <row r="696" spans="2:11">
      <c r="B696" s="131"/>
      <c r="C696" s="131"/>
      <c r="D696" s="131"/>
      <c r="E696" s="132"/>
      <c r="F696" s="132"/>
      <c r="G696" s="132"/>
      <c r="H696" s="132"/>
      <c r="I696" s="132"/>
      <c r="J696" s="132"/>
      <c r="K696" s="132"/>
    </row>
    <row r="697" spans="2:11">
      <c r="B697" s="131"/>
      <c r="C697" s="131"/>
      <c r="D697" s="131"/>
      <c r="E697" s="132"/>
      <c r="F697" s="132"/>
      <c r="G697" s="132"/>
      <c r="H697" s="132"/>
      <c r="I697" s="132"/>
      <c r="J697" s="132"/>
      <c r="K697" s="132"/>
    </row>
    <row r="698" spans="2:11">
      <c r="B698" s="131"/>
      <c r="C698" s="131"/>
      <c r="D698" s="131"/>
      <c r="E698" s="132"/>
      <c r="F698" s="132"/>
      <c r="G698" s="132"/>
      <c r="H698" s="132"/>
      <c r="I698" s="132"/>
      <c r="J698" s="132"/>
      <c r="K698" s="132"/>
    </row>
    <row r="699" spans="2:11">
      <c r="B699" s="131"/>
      <c r="C699" s="131"/>
      <c r="D699" s="131"/>
      <c r="E699" s="132"/>
      <c r="F699" s="132"/>
      <c r="G699" s="132"/>
      <c r="H699" s="132"/>
      <c r="I699" s="132"/>
      <c r="J699" s="132"/>
      <c r="K699" s="132"/>
    </row>
    <row r="700" spans="2:11">
      <c r="B700" s="131"/>
      <c r="C700" s="131"/>
      <c r="D700" s="131"/>
      <c r="E700" s="132"/>
      <c r="F700" s="132"/>
      <c r="G700" s="132"/>
      <c r="H700" s="132"/>
      <c r="I700" s="132"/>
      <c r="J700" s="132"/>
      <c r="K700" s="132"/>
    </row>
    <row r="701" spans="2:11">
      <c r="B701" s="131"/>
      <c r="C701" s="131"/>
      <c r="D701" s="131"/>
      <c r="E701" s="132"/>
      <c r="F701" s="132"/>
      <c r="G701" s="132"/>
      <c r="H701" s="132"/>
      <c r="I701" s="132"/>
      <c r="J701" s="132"/>
      <c r="K701" s="132"/>
    </row>
    <row r="702" spans="2:11">
      <c r="B702" s="131"/>
      <c r="C702" s="131"/>
      <c r="D702" s="131"/>
      <c r="E702" s="132"/>
      <c r="F702" s="132"/>
      <c r="G702" s="132"/>
      <c r="H702" s="132"/>
      <c r="I702" s="132"/>
      <c r="J702" s="132"/>
      <c r="K702" s="132"/>
    </row>
    <row r="703" spans="2:11">
      <c r="B703" s="131"/>
      <c r="C703" s="131"/>
      <c r="D703" s="131"/>
      <c r="E703" s="132"/>
      <c r="F703" s="132"/>
      <c r="G703" s="132"/>
      <c r="H703" s="132"/>
      <c r="I703" s="132"/>
      <c r="J703" s="132"/>
      <c r="K703" s="132"/>
    </row>
    <row r="704" spans="2:11">
      <c r="B704" s="131"/>
      <c r="C704" s="131"/>
      <c r="D704" s="131"/>
      <c r="E704" s="132"/>
      <c r="F704" s="132"/>
      <c r="G704" s="132"/>
      <c r="H704" s="132"/>
      <c r="I704" s="132"/>
      <c r="J704" s="132"/>
      <c r="K704" s="132"/>
    </row>
    <row r="705" spans="2:11">
      <c r="B705" s="131"/>
      <c r="C705" s="131"/>
      <c r="D705" s="131"/>
      <c r="E705" s="132"/>
      <c r="F705" s="132"/>
      <c r="G705" s="132"/>
      <c r="H705" s="132"/>
      <c r="I705" s="132"/>
      <c r="J705" s="132"/>
      <c r="K705" s="132"/>
    </row>
    <row r="706" spans="2:11">
      <c r="B706" s="131"/>
      <c r="C706" s="131"/>
      <c r="D706" s="131"/>
      <c r="E706" s="132"/>
      <c r="F706" s="132"/>
      <c r="G706" s="132"/>
      <c r="H706" s="132"/>
      <c r="I706" s="132"/>
      <c r="J706" s="132"/>
      <c r="K706" s="132"/>
    </row>
    <row r="707" spans="2:11">
      <c r="B707" s="131"/>
      <c r="C707" s="131"/>
      <c r="D707" s="131"/>
      <c r="E707" s="132"/>
      <c r="F707" s="132"/>
      <c r="G707" s="132"/>
      <c r="H707" s="132"/>
      <c r="I707" s="132"/>
      <c r="J707" s="132"/>
      <c r="K707" s="132"/>
    </row>
    <row r="708" spans="2:11">
      <c r="B708" s="131"/>
      <c r="C708" s="131"/>
      <c r="D708" s="131"/>
      <c r="E708" s="132"/>
      <c r="F708" s="132"/>
      <c r="G708" s="132"/>
      <c r="H708" s="132"/>
      <c r="I708" s="132"/>
      <c r="J708" s="132"/>
      <c r="K708" s="132"/>
    </row>
    <row r="709" spans="2:11">
      <c r="B709" s="131"/>
      <c r="C709" s="131"/>
      <c r="D709" s="131"/>
      <c r="E709" s="132"/>
      <c r="F709" s="132"/>
      <c r="G709" s="132"/>
      <c r="H709" s="132"/>
      <c r="I709" s="132"/>
      <c r="J709" s="132"/>
      <c r="K709" s="132"/>
    </row>
    <row r="710" spans="2:11">
      <c r="B710" s="131"/>
      <c r="C710" s="131"/>
      <c r="D710" s="131"/>
      <c r="E710" s="132"/>
      <c r="F710" s="132"/>
      <c r="G710" s="132"/>
      <c r="H710" s="132"/>
      <c r="I710" s="132"/>
      <c r="J710" s="132"/>
      <c r="K710" s="132"/>
    </row>
    <row r="711" spans="2:11">
      <c r="B711" s="131"/>
      <c r="C711" s="131"/>
      <c r="D711" s="131"/>
      <c r="E711" s="132"/>
      <c r="F711" s="132"/>
      <c r="G711" s="132"/>
      <c r="H711" s="132"/>
      <c r="I711" s="132"/>
      <c r="J711" s="132"/>
      <c r="K711" s="132"/>
    </row>
    <row r="712" spans="2:11">
      <c r="B712" s="131"/>
      <c r="C712" s="131"/>
      <c r="D712" s="131"/>
      <c r="E712" s="132"/>
      <c r="F712" s="132"/>
      <c r="G712" s="132"/>
      <c r="H712" s="132"/>
      <c r="I712" s="132"/>
      <c r="J712" s="132"/>
      <c r="K712" s="132"/>
    </row>
    <row r="713" spans="2:11">
      <c r="B713" s="131"/>
      <c r="C713" s="131"/>
      <c r="D713" s="131"/>
      <c r="E713" s="132"/>
      <c r="F713" s="132"/>
      <c r="G713" s="132"/>
      <c r="H713" s="132"/>
      <c r="I713" s="132"/>
      <c r="J713" s="132"/>
      <c r="K713" s="132"/>
    </row>
    <row r="714" spans="2:11">
      <c r="B714" s="131"/>
      <c r="C714" s="131"/>
      <c r="D714" s="131"/>
      <c r="E714" s="132"/>
      <c r="F714" s="132"/>
      <c r="G714" s="132"/>
      <c r="H714" s="132"/>
      <c r="I714" s="132"/>
      <c r="J714" s="132"/>
      <c r="K714" s="132"/>
    </row>
    <row r="715" spans="2:11">
      <c r="B715" s="131"/>
      <c r="C715" s="131"/>
      <c r="D715" s="131"/>
      <c r="E715" s="132"/>
      <c r="F715" s="132"/>
      <c r="G715" s="132"/>
      <c r="H715" s="132"/>
      <c r="I715" s="132"/>
      <c r="J715" s="132"/>
      <c r="K715" s="132"/>
    </row>
    <row r="716" spans="2:11">
      <c r="B716" s="131"/>
      <c r="C716" s="131"/>
      <c r="D716" s="131"/>
      <c r="E716" s="132"/>
      <c r="F716" s="132"/>
      <c r="G716" s="132"/>
      <c r="H716" s="132"/>
      <c r="I716" s="132"/>
      <c r="J716" s="132"/>
      <c r="K716" s="132"/>
    </row>
    <row r="717" spans="2:11">
      <c r="B717" s="131"/>
      <c r="C717" s="131"/>
      <c r="D717" s="131"/>
      <c r="E717" s="132"/>
      <c r="F717" s="132"/>
      <c r="G717" s="132"/>
      <c r="H717" s="132"/>
      <c r="I717" s="132"/>
      <c r="J717" s="132"/>
      <c r="K717" s="132"/>
    </row>
    <row r="718" spans="2:11">
      <c r="B718" s="131"/>
      <c r="C718" s="131"/>
      <c r="D718" s="131"/>
      <c r="E718" s="132"/>
      <c r="F718" s="132"/>
      <c r="G718" s="132"/>
      <c r="H718" s="132"/>
      <c r="I718" s="132"/>
      <c r="J718" s="132"/>
      <c r="K718" s="132"/>
    </row>
    <row r="719" spans="2:11">
      <c r="B719" s="131"/>
      <c r="C719" s="131"/>
      <c r="D719" s="131"/>
      <c r="E719" s="132"/>
      <c r="F719" s="132"/>
      <c r="G719" s="132"/>
      <c r="H719" s="132"/>
      <c r="I719" s="132"/>
      <c r="J719" s="132"/>
      <c r="K719" s="132"/>
    </row>
    <row r="720" spans="2:11">
      <c r="B720" s="131"/>
      <c r="C720" s="131"/>
      <c r="D720" s="131"/>
      <c r="E720" s="132"/>
      <c r="F720" s="132"/>
      <c r="G720" s="132"/>
      <c r="H720" s="132"/>
      <c r="I720" s="132"/>
      <c r="J720" s="132"/>
      <c r="K720" s="132"/>
    </row>
    <row r="721" spans="2:11">
      <c r="B721" s="131"/>
      <c r="C721" s="131"/>
      <c r="D721" s="131"/>
      <c r="E721" s="132"/>
      <c r="F721" s="132"/>
      <c r="G721" s="132"/>
      <c r="H721" s="132"/>
      <c r="I721" s="132"/>
      <c r="J721" s="132"/>
      <c r="K721" s="132"/>
    </row>
    <row r="722" spans="2:11">
      <c r="B722" s="131"/>
      <c r="C722" s="131"/>
      <c r="D722" s="131"/>
      <c r="E722" s="132"/>
      <c r="F722" s="132"/>
      <c r="G722" s="132"/>
      <c r="H722" s="132"/>
      <c r="I722" s="132"/>
      <c r="J722" s="132"/>
      <c r="K722" s="132"/>
    </row>
    <row r="723" spans="2:11">
      <c r="B723" s="131"/>
      <c r="C723" s="131"/>
      <c r="D723" s="131"/>
      <c r="E723" s="132"/>
      <c r="F723" s="132"/>
      <c r="G723" s="132"/>
      <c r="H723" s="132"/>
      <c r="I723" s="132"/>
      <c r="J723" s="132"/>
      <c r="K723" s="132"/>
    </row>
    <row r="724" spans="2:11">
      <c r="B724" s="131"/>
      <c r="C724" s="131"/>
      <c r="D724" s="131"/>
      <c r="E724" s="132"/>
      <c r="F724" s="132"/>
      <c r="G724" s="132"/>
      <c r="H724" s="132"/>
      <c r="I724" s="132"/>
      <c r="J724" s="132"/>
      <c r="K724" s="132"/>
    </row>
    <row r="725" spans="2:11">
      <c r="B725" s="131"/>
      <c r="C725" s="131"/>
      <c r="D725" s="131"/>
      <c r="E725" s="132"/>
      <c r="F725" s="132"/>
      <c r="G725" s="132"/>
      <c r="H725" s="132"/>
      <c r="I725" s="132"/>
      <c r="J725" s="132"/>
      <c r="K725" s="132"/>
    </row>
    <row r="726" spans="2:11">
      <c r="B726" s="131"/>
      <c r="C726" s="131"/>
      <c r="D726" s="131"/>
      <c r="E726" s="132"/>
      <c r="F726" s="132"/>
      <c r="G726" s="132"/>
      <c r="H726" s="132"/>
      <c r="I726" s="132"/>
      <c r="J726" s="132"/>
      <c r="K726" s="132"/>
    </row>
    <row r="727" spans="2:11">
      <c r="B727" s="131"/>
      <c r="C727" s="131"/>
      <c r="D727" s="131"/>
      <c r="E727" s="132"/>
      <c r="F727" s="132"/>
      <c r="G727" s="132"/>
      <c r="H727" s="132"/>
      <c r="I727" s="132"/>
      <c r="J727" s="132"/>
      <c r="K727" s="132"/>
    </row>
    <row r="728" spans="2:11">
      <c r="B728" s="131"/>
      <c r="C728" s="131"/>
      <c r="D728" s="131"/>
      <c r="E728" s="132"/>
      <c r="F728" s="132"/>
      <c r="G728" s="132"/>
      <c r="H728" s="132"/>
      <c r="I728" s="132"/>
      <c r="J728" s="132"/>
      <c r="K728" s="132"/>
    </row>
    <row r="729" spans="2:11">
      <c r="B729" s="131"/>
      <c r="C729" s="131"/>
      <c r="D729" s="131"/>
      <c r="E729" s="132"/>
      <c r="F729" s="132"/>
      <c r="G729" s="132"/>
      <c r="H729" s="132"/>
      <c r="I729" s="132"/>
      <c r="J729" s="132"/>
      <c r="K729" s="132"/>
    </row>
    <row r="730" spans="2:11">
      <c r="B730" s="131"/>
      <c r="C730" s="131"/>
      <c r="D730" s="131"/>
      <c r="E730" s="132"/>
      <c r="F730" s="132"/>
      <c r="G730" s="132"/>
      <c r="H730" s="132"/>
      <c r="I730" s="132"/>
      <c r="J730" s="132"/>
      <c r="K730" s="132"/>
    </row>
    <row r="731" spans="2:11">
      <c r="B731" s="131"/>
      <c r="C731" s="131"/>
      <c r="D731" s="131"/>
      <c r="E731" s="132"/>
      <c r="F731" s="132"/>
      <c r="G731" s="132"/>
      <c r="H731" s="132"/>
      <c r="I731" s="132"/>
      <c r="J731" s="132"/>
      <c r="K731" s="132"/>
    </row>
    <row r="732" spans="2:11">
      <c r="B732" s="131"/>
      <c r="C732" s="131"/>
      <c r="D732" s="131"/>
      <c r="E732" s="132"/>
      <c r="F732" s="132"/>
      <c r="G732" s="132"/>
      <c r="H732" s="132"/>
      <c r="I732" s="132"/>
      <c r="J732" s="132"/>
      <c r="K732" s="132"/>
    </row>
    <row r="733" spans="2:11">
      <c r="B733" s="131"/>
      <c r="C733" s="131"/>
      <c r="D733" s="131"/>
      <c r="E733" s="132"/>
      <c r="F733" s="132"/>
      <c r="G733" s="132"/>
      <c r="H733" s="132"/>
      <c r="I733" s="132"/>
      <c r="J733" s="132"/>
      <c r="K733" s="132"/>
    </row>
    <row r="734" spans="2:11">
      <c r="B734" s="131"/>
      <c r="C734" s="131"/>
      <c r="D734" s="131"/>
      <c r="E734" s="132"/>
      <c r="F734" s="132"/>
      <c r="G734" s="132"/>
      <c r="H734" s="132"/>
      <c r="I734" s="132"/>
      <c r="J734" s="132"/>
      <c r="K734" s="132"/>
    </row>
    <row r="735" spans="2:11">
      <c r="B735" s="131"/>
      <c r="C735" s="131"/>
      <c r="D735" s="131"/>
      <c r="E735" s="132"/>
      <c r="F735" s="132"/>
      <c r="G735" s="132"/>
      <c r="H735" s="132"/>
      <c r="I735" s="132"/>
      <c r="J735" s="132"/>
      <c r="K735" s="132"/>
    </row>
    <row r="736" spans="2:11">
      <c r="B736" s="131"/>
      <c r="C736" s="131"/>
      <c r="D736" s="131"/>
      <c r="E736" s="132"/>
      <c r="F736" s="132"/>
      <c r="G736" s="132"/>
      <c r="H736" s="132"/>
      <c r="I736" s="132"/>
      <c r="J736" s="132"/>
      <c r="K736" s="132"/>
    </row>
    <row r="737" spans="2:11">
      <c r="B737" s="131"/>
      <c r="C737" s="131"/>
      <c r="D737" s="131"/>
      <c r="E737" s="132"/>
      <c r="F737" s="132"/>
      <c r="G737" s="132"/>
      <c r="H737" s="132"/>
      <c r="I737" s="132"/>
      <c r="J737" s="132"/>
      <c r="K737" s="132"/>
    </row>
    <row r="738" spans="2:11">
      <c r="B738" s="131"/>
      <c r="C738" s="131"/>
      <c r="D738" s="131"/>
      <c r="E738" s="132"/>
      <c r="F738" s="132"/>
      <c r="G738" s="132"/>
      <c r="H738" s="132"/>
      <c r="I738" s="132"/>
      <c r="J738" s="132"/>
      <c r="K738" s="132"/>
    </row>
    <row r="739" spans="2:11">
      <c r="B739" s="131"/>
      <c r="C739" s="131"/>
      <c r="D739" s="131"/>
      <c r="E739" s="132"/>
      <c r="F739" s="132"/>
      <c r="G739" s="132"/>
      <c r="H739" s="132"/>
      <c r="I739" s="132"/>
      <c r="J739" s="132"/>
      <c r="K739" s="132"/>
    </row>
    <row r="740" spans="2:11">
      <c r="B740" s="131"/>
      <c r="C740" s="131"/>
      <c r="D740" s="131"/>
      <c r="E740" s="132"/>
      <c r="F740" s="132"/>
      <c r="G740" s="132"/>
      <c r="H740" s="132"/>
      <c r="I740" s="132"/>
      <c r="J740" s="132"/>
      <c r="K740" s="132"/>
    </row>
    <row r="741" spans="2:11">
      <c r="B741" s="131"/>
      <c r="C741" s="131"/>
      <c r="D741" s="131"/>
      <c r="E741" s="132"/>
      <c r="F741" s="132"/>
      <c r="G741" s="132"/>
      <c r="H741" s="132"/>
      <c r="I741" s="132"/>
      <c r="J741" s="132"/>
      <c r="K741" s="132"/>
    </row>
    <row r="742" spans="2:11">
      <c r="B742" s="131"/>
      <c r="C742" s="131"/>
      <c r="D742" s="131"/>
      <c r="E742" s="132"/>
      <c r="F742" s="132"/>
      <c r="G742" s="132"/>
      <c r="H742" s="132"/>
      <c r="I742" s="132"/>
      <c r="J742" s="132"/>
      <c r="K742" s="132"/>
    </row>
    <row r="743" spans="2:11">
      <c r="B743" s="131"/>
      <c r="C743" s="131"/>
      <c r="D743" s="131"/>
      <c r="E743" s="132"/>
      <c r="F743" s="132"/>
      <c r="G743" s="132"/>
      <c r="H743" s="132"/>
      <c r="I743" s="132"/>
      <c r="J743" s="132"/>
      <c r="K743" s="132"/>
    </row>
    <row r="744" spans="2:11">
      <c r="B744" s="131"/>
      <c r="C744" s="131"/>
      <c r="D744" s="131"/>
      <c r="E744" s="132"/>
      <c r="F744" s="132"/>
      <c r="G744" s="132"/>
      <c r="H744" s="132"/>
      <c r="I744" s="132"/>
      <c r="J744" s="132"/>
      <c r="K744" s="132"/>
    </row>
    <row r="745" spans="2:11">
      <c r="B745" s="131"/>
      <c r="C745" s="131"/>
      <c r="D745" s="131"/>
      <c r="E745" s="132"/>
      <c r="F745" s="132"/>
      <c r="G745" s="132"/>
      <c r="H745" s="132"/>
      <c r="I745" s="132"/>
      <c r="J745" s="132"/>
      <c r="K745" s="132"/>
    </row>
    <row r="746" spans="2:11">
      <c r="B746" s="131"/>
      <c r="C746" s="131"/>
      <c r="D746" s="131"/>
      <c r="E746" s="132"/>
      <c r="F746" s="132"/>
      <c r="G746" s="132"/>
      <c r="H746" s="132"/>
      <c r="I746" s="132"/>
      <c r="J746" s="132"/>
      <c r="K746" s="132"/>
    </row>
    <row r="747" spans="2:11">
      <c r="B747" s="131"/>
      <c r="C747" s="131"/>
      <c r="D747" s="131"/>
      <c r="E747" s="132"/>
      <c r="F747" s="132"/>
      <c r="G747" s="132"/>
      <c r="H747" s="132"/>
      <c r="I747" s="132"/>
      <c r="J747" s="132"/>
      <c r="K747" s="132"/>
    </row>
    <row r="748" spans="2:11">
      <c r="B748" s="131"/>
      <c r="C748" s="131"/>
      <c r="D748" s="131"/>
      <c r="E748" s="132"/>
      <c r="F748" s="132"/>
      <c r="G748" s="132"/>
      <c r="H748" s="132"/>
      <c r="I748" s="132"/>
      <c r="J748" s="132"/>
      <c r="K748" s="132"/>
    </row>
    <row r="749" spans="2:11">
      <c r="B749" s="131"/>
      <c r="C749" s="131"/>
      <c r="D749" s="131"/>
      <c r="E749" s="132"/>
      <c r="F749" s="132"/>
      <c r="G749" s="132"/>
      <c r="H749" s="132"/>
      <c r="I749" s="132"/>
      <c r="J749" s="132"/>
      <c r="K749" s="132"/>
    </row>
    <row r="750" spans="2:11">
      <c r="B750" s="131"/>
      <c r="C750" s="131"/>
      <c r="D750" s="131"/>
      <c r="E750" s="132"/>
      <c r="F750" s="132"/>
      <c r="G750" s="132"/>
      <c r="H750" s="132"/>
      <c r="I750" s="132"/>
      <c r="J750" s="132"/>
      <c r="K750" s="132"/>
    </row>
    <row r="751" spans="2:11">
      <c r="B751" s="131"/>
      <c r="C751" s="131"/>
      <c r="D751" s="131"/>
      <c r="E751" s="132"/>
      <c r="F751" s="132"/>
      <c r="G751" s="132"/>
      <c r="H751" s="132"/>
      <c r="I751" s="132"/>
      <c r="J751" s="132"/>
      <c r="K751" s="132"/>
    </row>
    <row r="752" spans="2:11">
      <c r="B752" s="131"/>
      <c r="C752" s="131"/>
      <c r="D752" s="131"/>
      <c r="E752" s="132"/>
      <c r="F752" s="132"/>
      <c r="G752" s="132"/>
      <c r="H752" s="132"/>
      <c r="I752" s="132"/>
      <c r="J752" s="132"/>
      <c r="K752" s="132"/>
    </row>
    <row r="753" spans="2:11">
      <c r="B753" s="131"/>
      <c r="C753" s="131"/>
      <c r="D753" s="131"/>
      <c r="E753" s="132"/>
      <c r="F753" s="132"/>
      <c r="G753" s="132"/>
      <c r="H753" s="132"/>
      <c r="I753" s="132"/>
      <c r="J753" s="132"/>
      <c r="K753" s="132"/>
    </row>
    <row r="754" spans="2:11">
      <c r="B754" s="131"/>
      <c r="C754" s="131"/>
      <c r="D754" s="131"/>
      <c r="E754" s="132"/>
      <c r="F754" s="132"/>
      <c r="G754" s="132"/>
      <c r="H754" s="132"/>
      <c r="I754" s="132"/>
      <c r="J754" s="132"/>
      <c r="K754" s="132"/>
    </row>
    <row r="755" spans="2:11">
      <c r="B755" s="131"/>
      <c r="C755" s="131"/>
      <c r="D755" s="131"/>
      <c r="E755" s="132"/>
      <c r="F755" s="132"/>
      <c r="G755" s="132"/>
      <c r="H755" s="132"/>
      <c r="I755" s="132"/>
      <c r="J755" s="132"/>
      <c r="K755" s="132"/>
    </row>
    <row r="756" spans="2:11">
      <c r="B756" s="131"/>
      <c r="C756" s="131"/>
      <c r="D756" s="131"/>
      <c r="E756" s="132"/>
      <c r="F756" s="132"/>
      <c r="G756" s="132"/>
      <c r="H756" s="132"/>
      <c r="I756" s="132"/>
      <c r="J756" s="132"/>
      <c r="K756" s="132"/>
    </row>
    <row r="757" spans="2:11">
      <c r="B757" s="131"/>
      <c r="C757" s="131"/>
      <c r="D757" s="131"/>
      <c r="E757" s="132"/>
      <c r="F757" s="132"/>
      <c r="G757" s="132"/>
      <c r="H757" s="132"/>
      <c r="I757" s="132"/>
      <c r="J757" s="132"/>
      <c r="K757" s="132"/>
    </row>
    <row r="758" spans="2:11">
      <c r="B758" s="131"/>
      <c r="C758" s="131"/>
      <c r="D758" s="131"/>
      <c r="E758" s="132"/>
      <c r="F758" s="132"/>
      <c r="G758" s="132"/>
      <c r="H758" s="132"/>
      <c r="I758" s="132"/>
      <c r="J758" s="132"/>
      <c r="K758" s="132"/>
    </row>
    <row r="759" spans="2:11">
      <c r="B759" s="131"/>
      <c r="C759" s="131"/>
      <c r="D759" s="131"/>
      <c r="E759" s="132"/>
      <c r="F759" s="132"/>
      <c r="G759" s="132"/>
      <c r="H759" s="132"/>
      <c r="I759" s="132"/>
      <c r="J759" s="132"/>
      <c r="K759" s="132"/>
    </row>
    <row r="760" spans="2:11">
      <c r="B760" s="131"/>
      <c r="C760" s="131"/>
      <c r="D760" s="131"/>
      <c r="E760" s="132"/>
      <c r="F760" s="132"/>
      <c r="G760" s="132"/>
      <c r="H760" s="132"/>
      <c r="I760" s="132"/>
      <c r="J760" s="132"/>
      <c r="K760" s="132"/>
    </row>
    <row r="761" spans="2:11">
      <c r="B761" s="131"/>
      <c r="C761" s="131"/>
      <c r="D761" s="131"/>
      <c r="E761" s="132"/>
      <c r="F761" s="132"/>
      <c r="G761" s="132"/>
      <c r="H761" s="132"/>
      <c r="I761" s="132"/>
      <c r="J761" s="132"/>
      <c r="K761" s="132"/>
    </row>
    <row r="762" spans="2:11">
      <c r="B762" s="131"/>
      <c r="C762" s="131"/>
      <c r="D762" s="131"/>
      <c r="E762" s="132"/>
      <c r="F762" s="132"/>
      <c r="G762" s="132"/>
      <c r="H762" s="132"/>
      <c r="I762" s="132"/>
      <c r="J762" s="132"/>
      <c r="K762" s="132"/>
    </row>
    <row r="763" spans="2:11">
      <c r="B763" s="131"/>
      <c r="C763" s="131"/>
      <c r="D763" s="131"/>
      <c r="E763" s="132"/>
      <c r="F763" s="132"/>
      <c r="G763" s="132"/>
      <c r="H763" s="132"/>
      <c r="I763" s="132"/>
      <c r="J763" s="132"/>
      <c r="K763" s="132"/>
    </row>
    <row r="764" spans="2:11">
      <c r="B764" s="131"/>
      <c r="C764" s="131"/>
      <c r="D764" s="131"/>
      <c r="E764" s="132"/>
      <c r="F764" s="132"/>
      <c r="G764" s="132"/>
      <c r="H764" s="132"/>
      <c r="I764" s="132"/>
      <c r="J764" s="132"/>
      <c r="K764" s="132"/>
    </row>
    <row r="765" spans="2:11">
      <c r="B765" s="131"/>
      <c r="C765" s="131"/>
      <c r="D765" s="131"/>
      <c r="E765" s="132"/>
      <c r="F765" s="132"/>
      <c r="G765" s="132"/>
      <c r="H765" s="132"/>
      <c r="I765" s="132"/>
      <c r="J765" s="132"/>
      <c r="K765" s="132"/>
    </row>
    <row r="766" spans="2:11">
      <c r="B766" s="131"/>
      <c r="C766" s="131"/>
      <c r="D766" s="131"/>
      <c r="E766" s="132"/>
      <c r="F766" s="132"/>
      <c r="G766" s="132"/>
      <c r="H766" s="132"/>
      <c r="I766" s="132"/>
      <c r="J766" s="132"/>
      <c r="K766" s="132"/>
    </row>
    <row r="767" spans="2:11">
      <c r="B767" s="131"/>
      <c r="C767" s="131"/>
      <c r="D767" s="131"/>
      <c r="E767" s="132"/>
      <c r="F767" s="132"/>
      <c r="G767" s="132"/>
      <c r="H767" s="132"/>
      <c r="I767" s="132"/>
      <c r="J767" s="132"/>
      <c r="K767" s="132"/>
    </row>
    <row r="768" spans="2:11">
      <c r="B768" s="131"/>
      <c r="C768" s="131"/>
      <c r="D768" s="131"/>
      <c r="E768" s="132"/>
      <c r="F768" s="132"/>
      <c r="G768" s="132"/>
      <c r="H768" s="132"/>
      <c r="I768" s="132"/>
      <c r="J768" s="132"/>
      <c r="K768" s="132"/>
    </row>
    <row r="769" spans="2:11">
      <c r="B769" s="131"/>
      <c r="C769" s="131"/>
      <c r="D769" s="131"/>
      <c r="E769" s="132"/>
      <c r="F769" s="132"/>
      <c r="G769" s="132"/>
      <c r="H769" s="132"/>
      <c r="I769" s="132"/>
      <c r="J769" s="132"/>
      <c r="K769" s="132"/>
    </row>
    <row r="770" spans="2:11">
      <c r="B770" s="131"/>
      <c r="C770" s="131"/>
      <c r="D770" s="131"/>
      <c r="E770" s="132"/>
      <c r="F770" s="132"/>
      <c r="G770" s="132"/>
      <c r="H770" s="132"/>
      <c r="I770" s="132"/>
      <c r="J770" s="132"/>
      <c r="K770" s="132"/>
    </row>
    <row r="771" spans="2:11">
      <c r="B771" s="131"/>
      <c r="C771" s="131"/>
      <c r="D771" s="131"/>
      <c r="E771" s="132"/>
      <c r="F771" s="132"/>
      <c r="G771" s="132"/>
      <c r="H771" s="132"/>
      <c r="I771" s="132"/>
      <c r="J771" s="132"/>
      <c r="K771" s="132"/>
    </row>
    <row r="772" spans="2:11">
      <c r="B772" s="131"/>
      <c r="C772" s="131"/>
      <c r="D772" s="131"/>
      <c r="E772" s="132"/>
      <c r="F772" s="132"/>
      <c r="G772" s="132"/>
      <c r="H772" s="132"/>
      <c r="I772" s="132"/>
      <c r="J772" s="132"/>
      <c r="K772" s="132"/>
    </row>
    <row r="773" spans="2:11">
      <c r="B773" s="131"/>
      <c r="C773" s="131"/>
      <c r="D773" s="131"/>
      <c r="E773" s="132"/>
      <c r="F773" s="132"/>
      <c r="G773" s="132"/>
      <c r="H773" s="132"/>
      <c r="I773" s="132"/>
      <c r="J773" s="132"/>
      <c r="K773" s="132"/>
    </row>
    <row r="774" spans="2:11">
      <c r="B774" s="131"/>
      <c r="C774" s="131"/>
      <c r="D774" s="131"/>
      <c r="E774" s="132"/>
      <c r="F774" s="132"/>
      <c r="G774" s="132"/>
      <c r="H774" s="132"/>
      <c r="I774" s="132"/>
      <c r="J774" s="132"/>
      <c r="K774" s="132"/>
    </row>
    <row r="775" spans="2:11">
      <c r="B775" s="131"/>
      <c r="C775" s="131"/>
      <c r="D775" s="131"/>
      <c r="E775" s="132"/>
      <c r="F775" s="132"/>
      <c r="G775" s="132"/>
      <c r="H775" s="132"/>
      <c r="I775" s="132"/>
      <c r="J775" s="132"/>
      <c r="K775" s="132"/>
    </row>
    <row r="776" spans="2:11">
      <c r="B776" s="131"/>
      <c r="C776" s="131"/>
      <c r="D776" s="131"/>
      <c r="E776" s="132"/>
      <c r="F776" s="132"/>
      <c r="G776" s="132"/>
      <c r="H776" s="132"/>
      <c r="I776" s="132"/>
      <c r="J776" s="132"/>
      <c r="K776" s="132"/>
    </row>
    <row r="777" spans="2:11">
      <c r="B777" s="131"/>
      <c r="C777" s="131"/>
      <c r="D777" s="131"/>
      <c r="E777" s="132"/>
      <c r="F777" s="132"/>
      <c r="G777" s="132"/>
      <c r="H777" s="132"/>
      <c r="I777" s="132"/>
      <c r="J777" s="132"/>
      <c r="K777" s="132"/>
    </row>
    <row r="778" spans="2:11">
      <c r="B778" s="131"/>
      <c r="C778" s="131"/>
      <c r="D778" s="131"/>
      <c r="E778" s="132"/>
      <c r="F778" s="132"/>
      <c r="G778" s="132"/>
      <c r="H778" s="132"/>
      <c r="I778" s="132"/>
      <c r="J778" s="132"/>
      <c r="K778" s="132"/>
    </row>
    <row r="779" spans="2:11">
      <c r="B779" s="131"/>
      <c r="C779" s="131"/>
      <c r="D779" s="131"/>
      <c r="E779" s="132"/>
      <c r="F779" s="132"/>
      <c r="G779" s="132"/>
      <c r="H779" s="132"/>
      <c r="I779" s="132"/>
      <c r="J779" s="132"/>
      <c r="K779" s="132"/>
    </row>
    <row r="780" spans="2:11">
      <c r="B780" s="131"/>
      <c r="C780" s="131"/>
      <c r="D780" s="131"/>
      <c r="E780" s="132"/>
      <c r="F780" s="132"/>
      <c r="G780" s="132"/>
      <c r="H780" s="132"/>
      <c r="I780" s="132"/>
      <c r="J780" s="132"/>
      <c r="K780" s="132"/>
    </row>
    <row r="781" spans="2:11">
      <c r="B781" s="131"/>
      <c r="C781" s="131"/>
      <c r="D781" s="131"/>
      <c r="E781" s="132"/>
      <c r="F781" s="132"/>
      <c r="G781" s="132"/>
      <c r="H781" s="132"/>
      <c r="I781" s="132"/>
      <c r="J781" s="132"/>
      <c r="K781" s="132"/>
    </row>
    <row r="782" spans="2:11">
      <c r="B782" s="131"/>
      <c r="C782" s="131"/>
      <c r="D782" s="131"/>
      <c r="E782" s="132"/>
      <c r="F782" s="132"/>
      <c r="G782" s="132"/>
      <c r="H782" s="132"/>
      <c r="I782" s="132"/>
      <c r="J782" s="132"/>
      <c r="K782" s="132"/>
    </row>
    <row r="783" spans="2:11">
      <c r="B783" s="131"/>
      <c r="C783" s="131"/>
      <c r="D783" s="131"/>
      <c r="E783" s="132"/>
      <c r="F783" s="132"/>
      <c r="G783" s="132"/>
      <c r="H783" s="132"/>
      <c r="I783" s="132"/>
      <c r="J783" s="132"/>
      <c r="K783" s="132"/>
    </row>
    <row r="784" spans="2:11">
      <c r="B784" s="131"/>
      <c r="C784" s="131"/>
      <c r="D784" s="131"/>
      <c r="E784" s="132"/>
      <c r="F784" s="132"/>
      <c r="G784" s="132"/>
      <c r="H784" s="132"/>
      <c r="I784" s="132"/>
      <c r="J784" s="132"/>
      <c r="K784" s="132"/>
    </row>
    <row r="785" spans="2:11">
      <c r="B785" s="131"/>
      <c r="C785" s="131"/>
      <c r="D785" s="131"/>
      <c r="E785" s="132"/>
      <c r="F785" s="132"/>
      <c r="G785" s="132"/>
      <c r="H785" s="132"/>
      <c r="I785" s="132"/>
      <c r="J785" s="132"/>
      <c r="K785" s="132"/>
    </row>
    <row r="786" spans="2:11">
      <c r="B786" s="131"/>
      <c r="C786" s="131"/>
      <c r="D786" s="131"/>
      <c r="E786" s="132"/>
      <c r="F786" s="132"/>
      <c r="G786" s="132"/>
      <c r="H786" s="132"/>
      <c r="I786" s="132"/>
      <c r="J786" s="132"/>
      <c r="K786" s="132"/>
    </row>
    <row r="787" spans="2:11">
      <c r="B787" s="131"/>
      <c r="C787" s="131"/>
      <c r="D787" s="131"/>
      <c r="E787" s="132"/>
      <c r="F787" s="132"/>
      <c r="G787" s="132"/>
      <c r="H787" s="132"/>
      <c r="I787" s="132"/>
      <c r="J787" s="132"/>
      <c r="K787" s="132"/>
    </row>
    <row r="788" spans="2:11">
      <c r="B788" s="131"/>
      <c r="C788" s="131"/>
      <c r="D788" s="131"/>
      <c r="E788" s="132"/>
      <c r="F788" s="132"/>
      <c r="G788" s="132"/>
      <c r="H788" s="132"/>
      <c r="I788" s="132"/>
      <c r="J788" s="132"/>
      <c r="K788" s="132"/>
    </row>
    <row r="789" spans="2:11">
      <c r="B789" s="131"/>
      <c r="C789" s="131"/>
      <c r="D789" s="131"/>
      <c r="E789" s="132"/>
      <c r="F789" s="132"/>
      <c r="G789" s="132"/>
      <c r="H789" s="132"/>
      <c r="I789" s="132"/>
      <c r="J789" s="132"/>
      <c r="K789" s="132"/>
    </row>
    <row r="790" spans="2:11">
      <c r="B790" s="131"/>
      <c r="C790" s="131"/>
      <c r="D790" s="131"/>
      <c r="E790" s="132"/>
      <c r="F790" s="132"/>
      <c r="G790" s="132"/>
      <c r="H790" s="132"/>
      <c r="I790" s="132"/>
      <c r="J790" s="132"/>
      <c r="K790" s="132"/>
    </row>
    <row r="791" spans="2:11">
      <c r="B791" s="131"/>
      <c r="C791" s="131"/>
      <c r="D791" s="131"/>
      <c r="E791" s="132"/>
      <c r="F791" s="132"/>
      <c r="G791" s="132"/>
      <c r="H791" s="132"/>
      <c r="I791" s="132"/>
      <c r="J791" s="132"/>
      <c r="K791" s="132"/>
    </row>
    <row r="792" spans="2:11">
      <c r="B792" s="131"/>
      <c r="C792" s="131"/>
      <c r="D792" s="131"/>
      <c r="E792" s="132"/>
      <c r="F792" s="132"/>
      <c r="G792" s="132"/>
      <c r="H792" s="132"/>
      <c r="I792" s="132"/>
      <c r="J792" s="132"/>
      <c r="K792" s="132"/>
    </row>
    <row r="793" spans="2:11">
      <c r="B793" s="131"/>
      <c r="C793" s="131"/>
      <c r="D793" s="131"/>
      <c r="E793" s="132"/>
      <c r="F793" s="132"/>
      <c r="G793" s="132"/>
      <c r="H793" s="132"/>
      <c r="I793" s="132"/>
      <c r="J793" s="132"/>
      <c r="K793" s="132"/>
    </row>
    <row r="794" spans="2:11">
      <c r="B794" s="131"/>
      <c r="C794" s="131"/>
      <c r="D794" s="131"/>
      <c r="E794" s="132"/>
      <c r="F794" s="132"/>
      <c r="G794" s="132"/>
      <c r="H794" s="132"/>
      <c r="I794" s="132"/>
      <c r="J794" s="132"/>
      <c r="K794" s="132"/>
    </row>
    <row r="795" spans="2:11">
      <c r="B795" s="131"/>
      <c r="C795" s="131"/>
      <c r="D795" s="131"/>
      <c r="E795" s="132"/>
      <c r="F795" s="132"/>
      <c r="G795" s="132"/>
      <c r="H795" s="132"/>
      <c r="I795" s="132"/>
      <c r="J795" s="132"/>
      <c r="K795" s="132"/>
    </row>
    <row r="796" spans="2:11">
      <c r="B796" s="131"/>
      <c r="C796" s="131"/>
      <c r="D796" s="131"/>
      <c r="E796" s="132"/>
      <c r="F796" s="132"/>
      <c r="G796" s="132"/>
      <c r="H796" s="132"/>
      <c r="I796" s="132"/>
      <c r="J796" s="132"/>
      <c r="K796" s="132"/>
    </row>
    <row r="797" spans="2:11">
      <c r="B797" s="131"/>
      <c r="C797" s="131"/>
      <c r="D797" s="131"/>
      <c r="E797" s="132"/>
      <c r="F797" s="132"/>
      <c r="G797" s="132"/>
      <c r="H797" s="132"/>
      <c r="I797" s="132"/>
      <c r="J797" s="132"/>
      <c r="K797" s="132"/>
    </row>
    <row r="798" spans="2:11">
      <c r="B798" s="131"/>
      <c r="C798" s="131"/>
      <c r="D798" s="131"/>
      <c r="E798" s="132"/>
      <c r="F798" s="132"/>
      <c r="G798" s="132"/>
      <c r="H798" s="132"/>
      <c r="I798" s="132"/>
      <c r="J798" s="132"/>
      <c r="K798" s="132"/>
    </row>
    <row r="799" spans="2:11">
      <c r="B799" s="131"/>
      <c r="C799" s="131"/>
      <c r="D799" s="131"/>
      <c r="E799" s="132"/>
      <c r="F799" s="132"/>
      <c r="G799" s="132"/>
      <c r="H799" s="132"/>
      <c r="I799" s="132"/>
      <c r="J799" s="132"/>
      <c r="K799" s="132"/>
    </row>
    <row r="800" spans="2:11">
      <c r="B800" s="131"/>
      <c r="C800" s="131"/>
      <c r="D800" s="131"/>
      <c r="E800" s="132"/>
      <c r="F800" s="132"/>
      <c r="G800" s="132"/>
      <c r="H800" s="132"/>
      <c r="I800" s="132"/>
      <c r="J800" s="132"/>
      <c r="K800" s="132"/>
    </row>
    <row r="801" spans="2:11">
      <c r="B801" s="131"/>
      <c r="C801" s="131"/>
      <c r="D801" s="131"/>
      <c r="E801" s="132"/>
      <c r="F801" s="132"/>
      <c r="G801" s="132"/>
      <c r="H801" s="132"/>
      <c r="I801" s="132"/>
      <c r="J801" s="132"/>
      <c r="K801" s="132"/>
    </row>
    <row r="802" spans="2:11">
      <c r="B802" s="131"/>
      <c r="C802" s="131"/>
      <c r="D802" s="131"/>
      <c r="E802" s="132"/>
      <c r="F802" s="132"/>
      <c r="G802" s="132"/>
      <c r="H802" s="132"/>
      <c r="I802" s="132"/>
      <c r="J802" s="132"/>
      <c r="K802" s="132"/>
    </row>
    <row r="803" spans="2:11">
      <c r="B803" s="131"/>
      <c r="C803" s="131"/>
      <c r="D803" s="131"/>
      <c r="E803" s="132"/>
      <c r="F803" s="132"/>
      <c r="G803" s="132"/>
      <c r="H803" s="132"/>
      <c r="I803" s="132"/>
      <c r="J803" s="132"/>
      <c r="K803" s="132"/>
    </row>
    <row r="804" spans="2:11">
      <c r="B804" s="131"/>
      <c r="C804" s="131"/>
      <c r="D804" s="131"/>
      <c r="E804" s="132"/>
      <c r="F804" s="132"/>
      <c r="G804" s="132"/>
      <c r="H804" s="132"/>
      <c r="I804" s="132"/>
      <c r="J804" s="132"/>
      <c r="K804" s="132"/>
    </row>
    <row r="805" spans="2:11">
      <c r="B805" s="131"/>
      <c r="C805" s="131"/>
      <c r="D805" s="131"/>
      <c r="E805" s="132"/>
      <c r="F805" s="132"/>
      <c r="G805" s="132"/>
      <c r="H805" s="132"/>
      <c r="I805" s="132"/>
      <c r="J805" s="132"/>
      <c r="K805" s="132"/>
    </row>
    <row r="806" spans="2:11">
      <c r="B806" s="131"/>
      <c r="C806" s="131"/>
      <c r="D806" s="131"/>
      <c r="E806" s="132"/>
      <c r="F806" s="132"/>
      <c r="G806" s="132"/>
      <c r="H806" s="132"/>
      <c r="I806" s="132"/>
      <c r="J806" s="132"/>
      <c r="K806" s="132"/>
    </row>
    <row r="807" spans="2:11">
      <c r="B807" s="131"/>
      <c r="C807" s="131"/>
      <c r="D807" s="131"/>
      <c r="E807" s="132"/>
      <c r="F807" s="132"/>
      <c r="G807" s="132"/>
      <c r="H807" s="132"/>
      <c r="I807" s="132"/>
      <c r="J807" s="132"/>
      <c r="K807" s="132"/>
    </row>
    <row r="808" spans="2:11">
      <c r="B808" s="131"/>
      <c r="C808" s="131"/>
      <c r="D808" s="131"/>
      <c r="E808" s="132"/>
      <c r="F808" s="132"/>
      <c r="G808" s="132"/>
      <c r="H808" s="132"/>
      <c r="I808" s="132"/>
      <c r="J808" s="132"/>
      <c r="K808" s="132"/>
    </row>
    <row r="809" spans="2:11">
      <c r="B809" s="131"/>
      <c r="C809" s="131"/>
      <c r="D809" s="131"/>
      <c r="E809" s="132"/>
      <c r="F809" s="132"/>
      <c r="G809" s="132"/>
      <c r="H809" s="132"/>
      <c r="I809" s="132"/>
      <c r="J809" s="132"/>
      <c r="K809" s="132"/>
    </row>
    <row r="810" spans="2:11">
      <c r="B810" s="131"/>
      <c r="C810" s="131"/>
      <c r="D810" s="131"/>
      <c r="E810" s="132"/>
      <c r="F810" s="132"/>
      <c r="G810" s="132"/>
      <c r="H810" s="132"/>
      <c r="I810" s="132"/>
      <c r="J810" s="132"/>
      <c r="K810" s="132"/>
    </row>
    <row r="811" spans="2:11">
      <c r="B811" s="131"/>
      <c r="C811" s="131"/>
      <c r="D811" s="131"/>
      <c r="E811" s="132"/>
      <c r="F811" s="132"/>
      <c r="G811" s="132"/>
      <c r="H811" s="132"/>
      <c r="I811" s="132"/>
      <c r="J811" s="132"/>
      <c r="K811" s="132"/>
    </row>
    <row r="812" spans="2:11">
      <c r="B812" s="131"/>
      <c r="C812" s="131"/>
      <c r="D812" s="131"/>
      <c r="E812" s="132"/>
      <c r="F812" s="132"/>
      <c r="G812" s="132"/>
      <c r="H812" s="132"/>
      <c r="I812" s="132"/>
      <c r="J812" s="132"/>
      <c r="K812" s="132"/>
    </row>
    <row r="813" spans="2:11">
      <c r="B813" s="131"/>
      <c r="C813" s="131"/>
      <c r="D813" s="131"/>
      <c r="E813" s="132"/>
      <c r="F813" s="132"/>
      <c r="G813" s="132"/>
      <c r="H813" s="132"/>
      <c r="I813" s="132"/>
      <c r="J813" s="132"/>
      <c r="K813" s="132"/>
    </row>
    <row r="814" spans="2:11">
      <c r="B814" s="131"/>
      <c r="C814" s="131"/>
      <c r="D814" s="131"/>
      <c r="E814" s="132"/>
      <c r="F814" s="132"/>
      <c r="G814" s="132"/>
      <c r="H814" s="132"/>
      <c r="I814" s="132"/>
      <c r="J814" s="132"/>
      <c r="K814" s="132"/>
    </row>
    <row r="815" spans="2:11">
      <c r="B815" s="131"/>
      <c r="C815" s="131"/>
      <c r="D815" s="131"/>
      <c r="E815" s="132"/>
      <c r="F815" s="132"/>
      <c r="G815" s="132"/>
      <c r="H815" s="132"/>
      <c r="I815" s="132"/>
      <c r="J815" s="132"/>
      <c r="K815" s="132"/>
    </row>
    <row r="816" spans="2:11">
      <c r="B816" s="131"/>
      <c r="C816" s="131"/>
      <c r="D816" s="131"/>
      <c r="E816" s="132"/>
      <c r="F816" s="132"/>
      <c r="G816" s="132"/>
      <c r="H816" s="132"/>
      <c r="I816" s="132"/>
      <c r="J816" s="132"/>
      <c r="K816" s="132"/>
    </row>
    <row r="817" spans="2:11">
      <c r="B817" s="131"/>
      <c r="C817" s="131"/>
      <c r="D817" s="131"/>
      <c r="E817" s="132"/>
      <c r="F817" s="132"/>
      <c r="G817" s="132"/>
      <c r="H817" s="132"/>
      <c r="I817" s="132"/>
      <c r="J817" s="132"/>
      <c r="K817" s="132"/>
    </row>
    <row r="818" spans="2:11">
      <c r="B818" s="131"/>
      <c r="C818" s="131"/>
      <c r="D818" s="131"/>
      <c r="E818" s="132"/>
      <c r="F818" s="132"/>
      <c r="G818" s="132"/>
      <c r="H818" s="132"/>
      <c r="I818" s="132"/>
      <c r="J818" s="132"/>
      <c r="K818" s="132"/>
    </row>
    <row r="819" spans="2:11">
      <c r="B819" s="131"/>
      <c r="C819" s="131"/>
      <c r="D819" s="131"/>
      <c r="E819" s="132"/>
      <c r="F819" s="132"/>
      <c r="G819" s="132"/>
      <c r="H819" s="132"/>
      <c r="I819" s="132"/>
      <c r="J819" s="132"/>
      <c r="K819" s="132"/>
    </row>
    <row r="820" spans="2:11">
      <c r="B820" s="131"/>
      <c r="C820" s="131"/>
      <c r="D820" s="131"/>
      <c r="E820" s="132"/>
      <c r="F820" s="132"/>
      <c r="G820" s="132"/>
      <c r="H820" s="132"/>
      <c r="I820" s="132"/>
      <c r="J820" s="132"/>
      <c r="K820" s="132"/>
    </row>
    <row r="821" spans="2:11">
      <c r="B821" s="131"/>
      <c r="C821" s="131"/>
      <c r="D821" s="131"/>
      <c r="E821" s="132"/>
      <c r="F821" s="132"/>
      <c r="G821" s="132"/>
      <c r="H821" s="132"/>
      <c r="I821" s="132"/>
      <c r="J821" s="132"/>
      <c r="K821" s="132"/>
    </row>
    <row r="822" spans="2:11">
      <c r="B822" s="131"/>
      <c r="C822" s="131"/>
      <c r="D822" s="131"/>
      <c r="E822" s="132"/>
      <c r="F822" s="132"/>
      <c r="G822" s="132"/>
      <c r="H822" s="132"/>
      <c r="I822" s="132"/>
      <c r="J822" s="132"/>
      <c r="K822" s="132"/>
    </row>
    <row r="823" spans="2:11">
      <c r="B823" s="131"/>
      <c r="C823" s="131"/>
      <c r="D823" s="131"/>
      <c r="E823" s="132"/>
      <c r="F823" s="132"/>
      <c r="G823" s="132"/>
      <c r="H823" s="132"/>
      <c r="I823" s="132"/>
      <c r="J823" s="132"/>
      <c r="K823" s="132"/>
    </row>
    <row r="824" spans="2:11">
      <c r="B824" s="131"/>
      <c r="C824" s="131"/>
      <c r="D824" s="131"/>
      <c r="E824" s="132"/>
      <c r="F824" s="132"/>
      <c r="G824" s="132"/>
      <c r="H824" s="132"/>
      <c r="I824" s="132"/>
      <c r="J824" s="132"/>
      <c r="K824" s="132"/>
    </row>
    <row r="825" spans="2:11">
      <c r="B825" s="131"/>
      <c r="C825" s="131"/>
      <c r="D825" s="131"/>
      <c r="E825" s="132"/>
      <c r="F825" s="132"/>
      <c r="G825" s="132"/>
      <c r="H825" s="132"/>
      <c r="I825" s="132"/>
      <c r="J825" s="132"/>
      <c r="K825" s="132"/>
    </row>
    <row r="826" spans="2:11">
      <c r="B826" s="131"/>
      <c r="C826" s="131"/>
      <c r="D826" s="131"/>
      <c r="E826" s="132"/>
      <c r="F826" s="132"/>
      <c r="G826" s="132"/>
      <c r="H826" s="132"/>
      <c r="I826" s="132"/>
      <c r="J826" s="132"/>
      <c r="K826" s="132"/>
    </row>
    <row r="827" spans="2:11">
      <c r="B827" s="131"/>
      <c r="C827" s="131"/>
      <c r="D827" s="131"/>
      <c r="E827" s="132"/>
      <c r="F827" s="132"/>
      <c r="G827" s="132"/>
      <c r="H827" s="132"/>
      <c r="I827" s="132"/>
      <c r="J827" s="132"/>
      <c r="K827" s="132"/>
    </row>
    <row r="828" spans="2:11">
      <c r="B828" s="131"/>
      <c r="C828" s="131"/>
      <c r="D828" s="131"/>
      <c r="E828" s="132"/>
      <c r="F828" s="132"/>
      <c r="G828" s="132"/>
      <c r="H828" s="132"/>
      <c r="I828" s="132"/>
      <c r="J828" s="132"/>
      <c r="K828" s="132"/>
    </row>
    <row r="829" spans="2:11">
      <c r="B829" s="131"/>
      <c r="C829" s="131"/>
      <c r="D829" s="131"/>
      <c r="E829" s="132"/>
      <c r="F829" s="132"/>
      <c r="G829" s="132"/>
      <c r="H829" s="132"/>
      <c r="I829" s="132"/>
      <c r="J829" s="132"/>
      <c r="K829" s="132"/>
    </row>
    <row r="830" spans="2:11">
      <c r="B830" s="131"/>
      <c r="C830" s="131"/>
      <c r="D830" s="131"/>
      <c r="E830" s="132"/>
      <c r="F830" s="132"/>
      <c r="G830" s="132"/>
      <c r="H830" s="132"/>
      <c r="I830" s="132"/>
      <c r="J830" s="132"/>
      <c r="K830" s="132"/>
    </row>
    <row r="831" spans="2:11">
      <c r="B831" s="131"/>
      <c r="C831" s="131"/>
      <c r="D831" s="131"/>
      <c r="E831" s="132"/>
      <c r="F831" s="132"/>
      <c r="G831" s="132"/>
      <c r="H831" s="132"/>
      <c r="I831" s="132"/>
      <c r="J831" s="132"/>
      <c r="K831" s="132"/>
    </row>
    <row r="832" spans="2:11">
      <c r="B832" s="131"/>
      <c r="C832" s="131"/>
      <c r="D832" s="131"/>
      <c r="E832" s="132"/>
      <c r="F832" s="132"/>
      <c r="G832" s="132"/>
      <c r="H832" s="132"/>
      <c r="I832" s="132"/>
      <c r="J832" s="132"/>
      <c r="K832" s="132"/>
    </row>
    <row r="833" spans="2:11">
      <c r="B833" s="131"/>
      <c r="C833" s="131"/>
      <c r="D833" s="131"/>
      <c r="E833" s="132"/>
      <c r="F833" s="132"/>
      <c r="G833" s="132"/>
      <c r="H833" s="132"/>
      <c r="I833" s="132"/>
      <c r="J833" s="132"/>
      <c r="K833" s="132"/>
    </row>
    <row r="834" spans="2:11">
      <c r="B834" s="131"/>
      <c r="C834" s="131"/>
      <c r="D834" s="131"/>
      <c r="E834" s="132"/>
      <c r="F834" s="132"/>
      <c r="G834" s="132"/>
      <c r="H834" s="132"/>
      <c r="I834" s="132"/>
      <c r="J834" s="132"/>
      <c r="K834" s="132"/>
    </row>
    <row r="835" spans="2:11">
      <c r="B835" s="131"/>
      <c r="C835" s="131"/>
      <c r="D835" s="131"/>
      <c r="E835" s="132"/>
      <c r="F835" s="132"/>
      <c r="G835" s="132"/>
      <c r="H835" s="132"/>
      <c r="I835" s="132"/>
      <c r="J835" s="132"/>
      <c r="K835" s="132"/>
    </row>
    <row r="836" spans="2:11">
      <c r="B836" s="131"/>
      <c r="C836" s="131"/>
      <c r="D836" s="131"/>
      <c r="E836" s="132"/>
      <c r="F836" s="132"/>
      <c r="G836" s="132"/>
      <c r="H836" s="132"/>
      <c r="I836" s="132"/>
      <c r="J836" s="132"/>
      <c r="K836" s="132"/>
    </row>
    <row r="837" spans="2:11">
      <c r="B837" s="131"/>
      <c r="C837" s="131"/>
      <c r="D837" s="131"/>
      <c r="E837" s="132"/>
      <c r="F837" s="132"/>
      <c r="G837" s="132"/>
      <c r="H837" s="132"/>
      <c r="I837" s="132"/>
      <c r="J837" s="132"/>
      <c r="K837" s="132"/>
    </row>
    <row r="838" spans="2:11">
      <c r="B838" s="131"/>
      <c r="C838" s="131"/>
      <c r="D838" s="131"/>
      <c r="E838" s="132"/>
      <c r="F838" s="132"/>
      <c r="G838" s="132"/>
      <c r="H838" s="132"/>
      <c r="I838" s="132"/>
      <c r="J838" s="132"/>
      <c r="K838" s="132"/>
    </row>
    <row r="839" spans="2:11">
      <c r="B839" s="131"/>
      <c r="C839" s="131"/>
      <c r="D839" s="131"/>
      <c r="E839" s="132"/>
      <c r="F839" s="132"/>
      <c r="G839" s="132"/>
      <c r="H839" s="132"/>
      <c r="I839" s="132"/>
      <c r="J839" s="132"/>
      <c r="K839" s="132"/>
    </row>
    <row r="840" spans="2:11">
      <c r="B840" s="131"/>
      <c r="C840" s="131"/>
      <c r="D840" s="131"/>
      <c r="E840" s="132"/>
      <c r="F840" s="132"/>
      <c r="G840" s="132"/>
      <c r="H840" s="132"/>
      <c r="I840" s="132"/>
      <c r="J840" s="132"/>
      <c r="K840" s="132"/>
    </row>
    <row r="841" spans="2:11">
      <c r="B841" s="131"/>
      <c r="C841" s="131"/>
      <c r="D841" s="131"/>
      <c r="E841" s="132"/>
      <c r="F841" s="132"/>
      <c r="G841" s="132"/>
      <c r="H841" s="132"/>
      <c r="I841" s="132"/>
      <c r="J841" s="132"/>
      <c r="K841" s="132"/>
    </row>
    <row r="842" spans="2:11">
      <c r="B842" s="131"/>
      <c r="C842" s="131"/>
      <c r="D842" s="131"/>
      <c r="E842" s="132"/>
      <c r="F842" s="132"/>
      <c r="G842" s="132"/>
      <c r="H842" s="132"/>
      <c r="I842" s="132"/>
      <c r="J842" s="132"/>
      <c r="K842" s="132"/>
    </row>
    <row r="843" spans="2:11">
      <c r="B843" s="131"/>
      <c r="C843" s="131"/>
      <c r="D843" s="131"/>
      <c r="E843" s="132"/>
      <c r="F843" s="132"/>
      <c r="G843" s="132"/>
      <c r="H843" s="132"/>
      <c r="I843" s="132"/>
      <c r="J843" s="132"/>
      <c r="K843" s="132"/>
    </row>
    <row r="844" spans="2:11">
      <c r="B844" s="131"/>
      <c r="C844" s="131"/>
      <c r="D844" s="131"/>
      <c r="E844" s="132"/>
      <c r="F844" s="132"/>
      <c r="G844" s="132"/>
      <c r="H844" s="132"/>
      <c r="I844" s="132"/>
      <c r="J844" s="132"/>
      <c r="K844" s="132"/>
    </row>
    <row r="845" spans="2:11">
      <c r="B845" s="131"/>
      <c r="C845" s="131"/>
      <c r="D845" s="131"/>
      <c r="E845" s="132"/>
      <c r="F845" s="132"/>
      <c r="G845" s="132"/>
      <c r="H845" s="132"/>
      <c r="I845" s="132"/>
      <c r="J845" s="132"/>
      <c r="K845" s="132"/>
    </row>
    <row r="846" spans="2:11">
      <c r="B846" s="131"/>
      <c r="C846" s="131"/>
      <c r="D846" s="131"/>
      <c r="E846" s="132"/>
      <c r="F846" s="132"/>
      <c r="G846" s="132"/>
      <c r="H846" s="132"/>
      <c r="I846" s="132"/>
      <c r="J846" s="132"/>
      <c r="K846" s="132"/>
    </row>
    <row r="847" spans="2:11">
      <c r="B847" s="131"/>
      <c r="C847" s="131"/>
      <c r="D847" s="131"/>
      <c r="E847" s="132"/>
      <c r="F847" s="132"/>
      <c r="G847" s="132"/>
      <c r="H847" s="132"/>
      <c r="I847" s="132"/>
      <c r="J847" s="132"/>
      <c r="K847" s="132"/>
    </row>
    <row r="848" spans="2:11">
      <c r="B848" s="131"/>
      <c r="C848" s="131"/>
      <c r="D848" s="131"/>
      <c r="E848" s="132"/>
      <c r="F848" s="132"/>
      <c r="G848" s="132"/>
      <c r="H848" s="132"/>
      <c r="I848" s="132"/>
      <c r="J848" s="132"/>
      <c r="K848" s="132"/>
    </row>
    <row r="849" spans="2:11">
      <c r="B849" s="131"/>
      <c r="C849" s="131"/>
      <c r="D849" s="131"/>
      <c r="E849" s="132"/>
      <c r="F849" s="132"/>
      <c r="G849" s="132"/>
      <c r="H849" s="132"/>
      <c r="I849" s="132"/>
      <c r="J849" s="132"/>
      <c r="K849" s="132"/>
    </row>
    <row r="850" spans="2:11">
      <c r="B850" s="131"/>
      <c r="C850" s="131"/>
      <c r="D850" s="131"/>
      <c r="E850" s="132"/>
      <c r="F850" s="132"/>
      <c r="G850" s="132"/>
      <c r="H850" s="132"/>
      <c r="I850" s="132"/>
      <c r="J850" s="132"/>
      <c r="K850" s="132"/>
    </row>
    <row r="851" spans="2:11">
      <c r="B851" s="131"/>
      <c r="C851" s="131"/>
      <c r="D851" s="131"/>
      <c r="E851" s="132"/>
      <c r="F851" s="132"/>
      <c r="G851" s="132"/>
      <c r="H851" s="132"/>
      <c r="I851" s="132"/>
      <c r="J851" s="132"/>
      <c r="K851" s="132"/>
    </row>
    <row r="852" spans="2:11">
      <c r="B852" s="131"/>
      <c r="C852" s="131"/>
      <c r="D852" s="131"/>
      <c r="E852" s="132"/>
      <c r="F852" s="132"/>
      <c r="G852" s="132"/>
      <c r="H852" s="132"/>
      <c r="I852" s="132"/>
      <c r="J852" s="132"/>
      <c r="K852" s="132"/>
    </row>
    <row r="853" spans="2:11">
      <c r="B853" s="131"/>
      <c r="C853" s="131"/>
      <c r="D853" s="131"/>
      <c r="E853" s="132"/>
      <c r="F853" s="132"/>
      <c r="G853" s="132"/>
      <c r="H853" s="132"/>
      <c r="I853" s="132"/>
      <c r="J853" s="132"/>
      <c r="K853" s="132"/>
    </row>
    <row r="854" spans="2:11">
      <c r="B854" s="131"/>
      <c r="C854" s="131"/>
      <c r="D854" s="131"/>
      <c r="E854" s="132"/>
      <c r="F854" s="132"/>
      <c r="G854" s="132"/>
      <c r="H854" s="132"/>
      <c r="I854" s="132"/>
      <c r="J854" s="132"/>
      <c r="K854" s="132"/>
    </row>
    <row r="855" spans="2:11">
      <c r="B855" s="131"/>
      <c r="C855" s="131"/>
      <c r="D855" s="131"/>
      <c r="E855" s="132"/>
      <c r="F855" s="132"/>
      <c r="G855" s="132"/>
      <c r="H855" s="132"/>
      <c r="I855" s="132"/>
      <c r="J855" s="132"/>
      <c r="K855" s="132"/>
    </row>
    <row r="856" spans="2:11">
      <c r="B856" s="131"/>
      <c r="C856" s="131"/>
      <c r="D856" s="131"/>
      <c r="E856" s="132"/>
      <c r="F856" s="132"/>
      <c r="G856" s="132"/>
      <c r="H856" s="132"/>
      <c r="I856" s="132"/>
      <c r="J856" s="132"/>
      <c r="K856" s="132"/>
    </row>
    <row r="857" spans="2:11">
      <c r="B857" s="131"/>
      <c r="C857" s="131"/>
      <c r="D857" s="131"/>
      <c r="E857" s="132"/>
      <c r="F857" s="132"/>
      <c r="G857" s="132"/>
      <c r="H857" s="132"/>
      <c r="I857" s="132"/>
      <c r="J857" s="132"/>
      <c r="K857" s="132"/>
    </row>
    <row r="858" spans="2:11">
      <c r="B858" s="131"/>
      <c r="C858" s="131"/>
      <c r="D858" s="131"/>
      <c r="E858" s="132"/>
      <c r="F858" s="132"/>
      <c r="G858" s="132"/>
      <c r="H858" s="132"/>
      <c r="I858" s="132"/>
      <c r="J858" s="132"/>
      <c r="K858" s="132"/>
    </row>
    <row r="859" spans="2:11">
      <c r="B859" s="131"/>
      <c r="C859" s="131"/>
      <c r="D859" s="131"/>
      <c r="E859" s="132"/>
      <c r="F859" s="132"/>
      <c r="G859" s="132"/>
      <c r="H859" s="132"/>
      <c r="I859" s="132"/>
      <c r="J859" s="132"/>
      <c r="K859" s="132"/>
    </row>
    <row r="860" spans="2:11">
      <c r="B860" s="131"/>
      <c r="C860" s="131"/>
      <c r="D860" s="131"/>
      <c r="E860" s="132"/>
      <c r="F860" s="132"/>
      <c r="G860" s="132"/>
      <c r="H860" s="132"/>
      <c r="I860" s="132"/>
      <c r="J860" s="132"/>
      <c r="K860" s="132"/>
    </row>
    <row r="861" spans="2:11">
      <c r="B861" s="131"/>
      <c r="C861" s="131"/>
      <c r="D861" s="131"/>
      <c r="E861" s="132"/>
      <c r="F861" s="132"/>
      <c r="G861" s="132"/>
      <c r="H861" s="132"/>
      <c r="I861" s="132"/>
      <c r="J861" s="132"/>
      <c r="K861" s="132"/>
    </row>
    <row r="862" spans="2:11">
      <c r="B862" s="131"/>
      <c r="C862" s="131"/>
      <c r="D862" s="131"/>
      <c r="E862" s="132"/>
      <c r="F862" s="132"/>
      <c r="G862" s="132"/>
      <c r="H862" s="132"/>
      <c r="I862" s="132"/>
      <c r="J862" s="132"/>
      <c r="K862" s="132"/>
    </row>
    <row r="863" spans="2:11">
      <c r="B863" s="131"/>
      <c r="C863" s="131"/>
      <c r="D863" s="131"/>
      <c r="E863" s="132"/>
      <c r="F863" s="132"/>
      <c r="G863" s="132"/>
      <c r="H863" s="132"/>
      <c r="I863" s="132"/>
      <c r="J863" s="132"/>
      <c r="K863" s="132"/>
    </row>
    <row r="864" spans="2:11">
      <c r="B864" s="131"/>
      <c r="C864" s="131"/>
      <c r="D864" s="131"/>
      <c r="E864" s="132"/>
      <c r="F864" s="132"/>
      <c r="G864" s="132"/>
      <c r="H864" s="132"/>
      <c r="I864" s="132"/>
      <c r="J864" s="132"/>
      <c r="K864" s="132"/>
    </row>
    <row r="865" spans="2:11">
      <c r="B865" s="131"/>
      <c r="C865" s="131"/>
      <c r="D865" s="131"/>
      <c r="E865" s="132"/>
      <c r="F865" s="132"/>
      <c r="G865" s="132"/>
      <c r="H865" s="132"/>
      <c r="I865" s="132"/>
      <c r="J865" s="132"/>
      <c r="K865" s="132"/>
    </row>
    <row r="866" spans="2:11">
      <c r="B866" s="131"/>
      <c r="C866" s="131"/>
      <c r="D866" s="131"/>
      <c r="E866" s="132"/>
      <c r="F866" s="132"/>
      <c r="G866" s="132"/>
      <c r="H866" s="132"/>
      <c r="I866" s="132"/>
      <c r="J866" s="132"/>
      <c r="K866" s="132"/>
    </row>
    <row r="867" spans="2:11">
      <c r="B867" s="131"/>
      <c r="C867" s="131"/>
      <c r="D867" s="131"/>
      <c r="E867" s="132"/>
      <c r="F867" s="132"/>
      <c r="G867" s="132"/>
      <c r="H867" s="132"/>
      <c r="I867" s="132"/>
      <c r="J867" s="132"/>
      <c r="K867" s="132"/>
    </row>
    <row r="868" spans="2:11">
      <c r="B868" s="131"/>
      <c r="C868" s="131"/>
      <c r="D868" s="131"/>
      <c r="E868" s="132"/>
      <c r="F868" s="132"/>
      <c r="G868" s="132"/>
      <c r="H868" s="132"/>
      <c r="I868" s="132"/>
      <c r="J868" s="132"/>
      <c r="K868" s="132"/>
    </row>
    <row r="869" spans="2:11">
      <c r="B869" s="131"/>
      <c r="C869" s="131"/>
      <c r="D869" s="131"/>
      <c r="E869" s="132"/>
      <c r="F869" s="132"/>
      <c r="G869" s="132"/>
      <c r="H869" s="132"/>
      <c r="I869" s="132"/>
      <c r="J869" s="132"/>
      <c r="K869" s="132"/>
    </row>
    <row r="870" spans="2:11">
      <c r="B870" s="131"/>
      <c r="C870" s="131"/>
      <c r="D870" s="131"/>
      <c r="E870" s="132"/>
      <c r="F870" s="132"/>
      <c r="G870" s="132"/>
      <c r="H870" s="132"/>
      <c r="I870" s="132"/>
      <c r="J870" s="132"/>
      <c r="K870" s="132"/>
    </row>
    <row r="871" spans="2:11">
      <c r="B871" s="131"/>
      <c r="C871" s="131"/>
      <c r="D871" s="131"/>
      <c r="E871" s="132"/>
      <c r="F871" s="132"/>
      <c r="G871" s="132"/>
      <c r="H871" s="132"/>
      <c r="I871" s="132"/>
      <c r="J871" s="132"/>
      <c r="K871" s="132"/>
    </row>
    <row r="872" spans="2:11">
      <c r="B872" s="131"/>
      <c r="C872" s="131"/>
      <c r="D872" s="131"/>
      <c r="E872" s="132"/>
      <c r="F872" s="132"/>
      <c r="G872" s="132"/>
      <c r="H872" s="132"/>
      <c r="I872" s="132"/>
      <c r="J872" s="132"/>
      <c r="K872" s="132"/>
    </row>
    <row r="873" spans="2:11">
      <c r="B873" s="131"/>
      <c r="C873" s="131"/>
      <c r="D873" s="131"/>
      <c r="E873" s="132"/>
      <c r="F873" s="132"/>
      <c r="G873" s="132"/>
      <c r="H873" s="132"/>
      <c r="I873" s="132"/>
      <c r="J873" s="132"/>
      <c r="K873" s="132"/>
    </row>
    <row r="874" spans="2:11">
      <c r="B874" s="131"/>
      <c r="C874" s="131"/>
      <c r="D874" s="131"/>
      <c r="E874" s="132"/>
      <c r="F874" s="132"/>
      <c r="G874" s="132"/>
      <c r="H874" s="132"/>
      <c r="I874" s="132"/>
      <c r="J874" s="132"/>
      <c r="K874" s="132"/>
    </row>
    <row r="875" spans="2:11">
      <c r="B875" s="131"/>
      <c r="C875" s="131"/>
      <c r="D875" s="131"/>
      <c r="E875" s="132"/>
      <c r="F875" s="132"/>
      <c r="G875" s="132"/>
      <c r="H875" s="132"/>
      <c r="I875" s="132"/>
      <c r="J875" s="132"/>
      <c r="K875" s="132"/>
    </row>
    <row r="876" spans="2:11">
      <c r="B876" s="131"/>
      <c r="C876" s="131"/>
      <c r="D876" s="131"/>
      <c r="E876" s="132"/>
      <c r="F876" s="132"/>
      <c r="G876" s="132"/>
      <c r="H876" s="132"/>
      <c r="I876" s="132"/>
      <c r="J876" s="132"/>
      <c r="K876" s="132"/>
    </row>
    <row r="877" spans="2:11">
      <c r="B877" s="131"/>
      <c r="C877" s="131"/>
      <c r="D877" s="131"/>
      <c r="E877" s="132"/>
      <c r="F877" s="132"/>
      <c r="G877" s="132"/>
      <c r="H877" s="132"/>
      <c r="I877" s="132"/>
      <c r="J877" s="132"/>
      <c r="K877" s="132"/>
    </row>
    <row r="878" spans="2:11">
      <c r="B878" s="131"/>
      <c r="C878" s="131"/>
      <c r="D878" s="131"/>
      <c r="E878" s="132"/>
      <c r="F878" s="132"/>
      <c r="G878" s="132"/>
      <c r="H878" s="132"/>
      <c r="I878" s="132"/>
      <c r="J878" s="132"/>
      <c r="K878" s="132"/>
    </row>
    <row r="879" spans="2:11">
      <c r="B879" s="131"/>
      <c r="C879" s="131"/>
      <c r="D879" s="131"/>
      <c r="E879" s="132"/>
      <c r="F879" s="132"/>
      <c r="G879" s="132"/>
      <c r="H879" s="132"/>
      <c r="I879" s="132"/>
      <c r="J879" s="132"/>
      <c r="K879" s="132"/>
    </row>
    <row r="880" spans="2:11">
      <c r="B880" s="131"/>
      <c r="C880" s="131"/>
      <c r="D880" s="131"/>
      <c r="E880" s="132"/>
      <c r="F880" s="132"/>
      <c r="G880" s="132"/>
      <c r="H880" s="132"/>
      <c r="I880" s="132"/>
      <c r="J880" s="132"/>
      <c r="K880" s="132"/>
    </row>
    <row r="881" spans="2:11">
      <c r="B881" s="131"/>
      <c r="C881" s="131"/>
      <c r="D881" s="131"/>
      <c r="E881" s="132"/>
      <c r="F881" s="132"/>
      <c r="G881" s="132"/>
      <c r="H881" s="132"/>
      <c r="I881" s="132"/>
      <c r="J881" s="132"/>
      <c r="K881" s="132"/>
    </row>
    <row r="882" spans="2:11">
      <c r="B882" s="131"/>
      <c r="C882" s="131"/>
      <c r="D882" s="131"/>
      <c r="E882" s="132"/>
      <c r="F882" s="132"/>
      <c r="G882" s="132"/>
      <c r="H882" s="132"/>
      <c r="I882" s="132"/>
      <c r="J882" s="132"/>
      <c r="K882" s="132"/>
    </row>
    <row r="883" spans="2:11">
      <c r="B883" s="131"/>
      <c r="C883" s="131"/>
      <c r="D883" s="131"/>
      <c r="E883" s="132"/>
      <c r="F883" s="132"/>
      <c r="G883" s="132"/>
      <c r="H883" s="132"/>
      <c r="I883" s="132"/>
      <c r="J883" s="132"/>
      <c r="K883" s="132"/>
    </row>
    <row r="884" spans="2:11">
      <c r="B884" s="131"/>
      <c r="C884" s="131"/>
      <c r="D884" s="131"/>
      <c r="E884" s="132"/>
      <c r="F884" s="132"/>
      <c r="G884" s="132"/>
      <c r="H884" s="132"/>
      <c r="I884" s="132"/>
      <c r="J884" s="132"/>
      <c r="K884" s="132"/>
    </row>
    <row r="885" spans="2:11">
      <c r="B885" s="131"/>
      <c r="C885" s="131"/>
      <c r="D885" s="131"/>
      <c r="E885" s="132"/>
      <c r="F885" s="132"/>
      <c r="G885" s="132"/>
      <c r="H885" s="132"/>
      <c r="I885" s="132"/>
      <c r="J885" s="132"/>
      <c r="K885" s="132"/>
    </row>
    <row r="886" spans="2:11">
      <c r="B886" s="131"/>
      <c r="C886" s="131"/>
      <c r="D886" s="131"/>
      <c r="E886" s="132"/>
      <c r="F886" s="132"/>
      <c r="G886" s="132"/>
      <c r="H886" s="132"/>
      <c r="I886" s="132"/>
      <c r="J886" s="132"/>
      <c r="K886" s="132"/>
    </row>
    <row r="887" spans="2:11">
      <c r="B887" s="131"/>
      <c r="C887" s="131"/>
      <c r="D887" s="131"/>
      <c r="E887" s="132"/>
      <c r="F887" s="132"/>
      <c r="G887" s="132"/>
      <c r="H887" s="132"/>
      <c r="I887" s="132"/>
      <c r="J887" s="132"/>
      <c r="K887" s="132"/>
    </row>
    <row r="888" spans="2:11">
      <c r="B888" s="131"/>
      <c r="C888" s="131"/>
      <c r="D888" s="131"/>
      <c r="E888" s="132"/>
      <c r="F888" s="132"/>
      <c r="G888" s="132"/>
      <c r="H888" s="132"/>
      <c r="I888" s="132"/>
      <c r="J888" s="132"/>
      <c r="K888" s="132"/>
    </row>
    <row r="889" spans="2:11">
      <c r="B889" s="131"/>
      <c r="C889" s="131"/>
      <c r="D889" s="131"/>
      <c r="E889" s="132"/>
      <c r="F889" s="132"/>
      <c r="G889" s="132"/>
      <c r="H889" s="132"/>
      <c r="I889" s="132"/>
      <c r="J889" s="132"/>
      <c r="K889" s="132"/>
    </row>
    <row r="890" spans="2:11">
      <c r="B890" s="131"/>
      <c r="C890" s="131"/>
      <c r="D890" s="131"/>
      <c r="E890" s="132"/>
      <c r="F890" s="132"/>
      <c r="G890" s="132"/>
      <c r="H890" s="132"/>
      <c r="I890" s="132"/>
      <c r="J890" s="132"/>
      <c r="K890" s="132"/>
    </row>
    <row r="891" spans="2:11">
      <c r="B891" s="131"/>
      <c r="C891" s="131"/>
      <c r="D891" s="131"/>
      <c r="E891" s="132"/>
      <c r="F891" s="132"/>
      <c r="G891" s="132"/>
      <c r="H891" s="132"/>
      <c r="I891" s="132"/>
      <c r="J891" s="132"/>
      <c r="K891" s="132"/>
    </row>
    <row r="892" spans="2:11">
      <c r="B892" s="131"/>
      <c r="C892" s="131"/>
      <c r="D892" s="131"/>
      <c r="E892" s="132"/>
      <c r="F892" s="132"/>
      <c r="G892" s="132"/>
      <c r="H892" s="132"/>
      <c r="I892" s="132"/>
      <c r="J892" s="132"/>
      <c r="K892" s="132"/>
    </row>
    <row r="893" spans="2:11">
      <c r="B893" s="131"/>
      <c r="C893" s="131"/>
      <c r="D893" s="131"/>
      <c r="E893" s="132"/>
      <c r="F893" s="132"/>
      <c r="G893" s="132"/>
      <c r="H893" s="132"/>
      <c r="I893" s="132"/>
      <c r="J893" s="132"/>
      <c r="K893" s="132"/>
    </row>
    <row r="894" spans="2:11">
      <c r="B894" s="131"/>
      <c r="C894" s="131"/>
      <c r="D894" s="131"/>
      <c r="E894" s="132"/>
      <c r="F894" s="132"/>
      <c r="G894" s="132"/>
      <c r="H894" s="132"/>
      <c r="I894" s="132"/>
      <c r="J894" s="132"/>
      <c r="K894" s="132"/>
    </row>
    <row r="895" spans="2:11">
      <c r="B895" s="131"/>
      <c r="C895" s="131"/>
      <c r="D895" s="131"/>
      <c r="E895" s="132"/>
      <c r="F895" s="132"/>
      <c r="G895" s="132"/>
      <c r="H895" s="132"/>
      <c r="I895" s="132"/>
      <c r="J895" s="132"/>
      <c r="K895" s="132"/>
    </row>
    <row r="896" spans="2:11">
      <c r="B896" s="131"/>
      <c r="C896" s="131"/>
      <c r="D896" s="131"/>
      <c r="E896" s="132"/>
      <c r="F896" s="132"/>
      <c r="G896" s="132"/>
      <c r="H896" s="132"/>
      <c r="I896" s="132"/>
      <c r="J896" s="132"/>
      <c r="K896" s="132"/>
    </row>
    <row r="897" spans="2:11">
      <c r="B897" s="131"/>
      <c r="C897" s="131"/>
      <c r="D897" s="131"/>
      <c r="E897" s="132"/>
      <c r="F897" s="132"/>
      <c r="G897" s="132"/>
      <c r="H897" s="132"/>
      <c r="I897" s="132"/>
      <c r="J897" s="132"/>
      <c r="K897" s="132"/>
    </row>
    <row r="898" spans="2:11">
      <c r="B898" s="131"/>
      <c r="C898" s="131"/>
      <c r="D898" s="131"/>
      <c r="E898" s="132"/>
      <c r="F898" s="132"/>
      <c r="G898" s="132"/>
      <c r="H898" s="132"/>
      <c r="I898" s="132"/>
      <c r="J898" s="132"/>
      <c r="K898" s="132"/>
    </row>
    <row r="899" spans="2:11">
      <c r="B899" s="131"/>
      <c r="C899" s="131"/>
      <c r="D899" s="131"/>
      <c r="E899" s="132"/>
      <c r="F899" s="132"/>
      <c r="G899" s="132"/>
      <c r="H899" s="132"/>
      <c r="I899" s="132"/>
      <c r="J899" s="132"/>
      <c r="K899" s="132"/>
    </row>
    <row r="900" spans="2:11">
      <c r="B900" s="131"/>
      <c r="C900" s="131"/>
      <c r="D900" s="131"/>
      <c r="E900" s="132"/>
      <c r="F900" s="132"/>
      <c r="G900" s="132"/>
      <c r="H900" s="132"/>
      <c r="I900" s="132"/>
      <c r="J900" s="132"/>
      <c r="K900" s="132"/>
    </row>
    <row r="901" spans="2:11">
      <c r="B901" s="131"/>
      <c r="C901" s="131"/>
      <c r="D901" s="131"/>
      <c r="E901" s="132"/>
      <c r="F901" s="132"/>
      <c r="G901" s="132"/>
      <c r="H901" s="132"/>
      <c r="I901" s="132"/>
      <c r="J901" s="132"/>
      <c r="K901" s="132"/>
    </row>
    <row r="902" spans="2:11">
      <c r="B902" s="131"/>
      <c r="C902" s="131"/>
      <c r="D902" s="131"/>
      <c r="E902" s="132"/>
      <c r="F902" s="132"/>
      <c r="G902" s="132"/>
      <c r="H902" s="132"/>
      <c r="I902" s="132"/>
      <c r="J902" s="132"/>
      <c r="K902" s="132"/>
    </row>
    <row r="903" spans="2:11">
      <c r="B903" s="131"/>
      <c r="C903" s="131"/>
      <c r="D903" s="131"/>
      <c r="E903" s="132"/>
      <c r="F903" s="132"/>
      <c r="G903" s="132"/>
      <c r="H903" s="132"/>
      <c r="I903" s="132"/>
      <c r="J903" s="132"/>
      <c r="K903" s="132"/>
    </row>
    <row r="904" spans="2:11">
      <c r="B904" s="131"/>
      <c r="C904" s="131"/>
      <c r="D904" s="131"/>
      <c r="E904" s="132"/>
      <c r="F904" s="132"/>
      <c r="G904" s="132"/>
      <c r="H904" s="132"/>
      <c r="I904" s="132"/>
      <c r="J904" s="132"/>
      <c r="K904" s="132"/>
    </row>
    <row r="905" spans="2:11">
      <c r="B905" s="131"/>
      <c r="C905" s="131"/>
      <c r="D905" s="131"/>
      <c r="E905" s="132"/>
      <c r="F905" s="132"/>
      <c r="G905" s="132"/>
      <c r="H905" s="132"/>
      <c r="I905" s="132"/>
      <c r="J905" s="132"/>
      <c r="K905" s="132"/>
    </row>
    <row r="906" spans="2:11">
      <c r="B906" s="131"/>
      <c r="C906" s="131"/>
      <c r="D906" s="131"/>
      <c r="E906" s="132"/>
      <c r="F906" s="132"/>
      <c r="G906" s="132"/>
      <c r="H906" s="132"/>
      <c r="I906" s="132"/>
      <c r="J906" s="132"/>
      <c r="K906" s="132"/>
    </row>
    <row r="907" spans="2:11">
      <c r="B907" s="131"/>
      <c r="C907" s="131"/>
      <c r="D907" s="131"/>
      <c r="E907" s="132"/>
      <c r="F907" s="132"/>
      <c r="G907" s="132"/>
      <c r="H907" s="132"/>
      <c r="I907" s="132"/>
      <c r="J907" s="132"/>
      <c r="K907" s="132"/>
    </row>
    <row r="908" spans="2:11">
      <c r="B908" s="131"/>
      <c r="C908" s="131"/>
      <c r="D908" s="131"/>
      <c r="E908" s="132"/>
      <c r="F908" s="132"/>
      <c r="G908" s="132"/>
      <c r="H908" s="132"/>
      <c r="I908" s="132"/>
      <c r="J908" s="132"/>
      <c r="K908" s="132"/>
    </row>
    <row r="909" spans="2:11">
      <c r="B909" s="131"/>
      <c r="C909" s="131"/>
      <c r="D909" s="131"/>
      <c r="E909" s="132"/>
      <c r="F909" s="132"/>
      <c r="G909" s="132"/>
      <c r="H909" s="132"/>
      <c r="I909" s="132"/>
      <c r="J909" s="132"/>
      <c r="K909" s="132"/>
    </row>
    <row r="910" spans="2:11">
      <c r="B910" s="131"/>
      <c r="C910" s="131"/>
      <c r="D910" s="131"/>
      <c r="E910" s="132"/>
      <c r="F910" s="132"/>
      <c r="G910" s="132"/>
      <c r="H910" s="132"/>
      <c r="I910" s="132"/>
      <c r="J910" s="132"/>
      <c r="K910" s="132"/>
    </row>
    <row r="911" spans="2:11">
      <c r="B911" s="131"/>
      <c r="C911" s="131"/>
      <c r="D911" s="131"/>
      <c r="E911" s="132"/>
      <c r="F911" s="132"/>
      <c r="G911" s="132"/>
      <c r="H911" s="132"/>
      <c r="I911" s="132"/>
      <c r="J911" s="132"/>
      <c r="K911" s="132"/>
    </row>
    <row r="912" spans="2:11">
      <c r="B912" s="131"/>
      <c r="C912" s="131"/>
      <c r="D912" s="131"/>
      <c r="E912" s="132"/>
      <c r="F912" s="132"/>
      <c r="G912" s="132"/>
      <c r="H912" s="132"/>
      <c r="I912" s="132"/>
      <c r="J912" s="132"/>
      <c r="K912" s="132"/>
    </row>
    <row r="913" spans="2:11">
      <c r="B913" s="131"/>
      <c r="C913" s="131"/>
      <c r="D913" s="131"/>
      <c r="E913" s="132"/>
      <c r="F913" s="132"/>
      <c r="G913" s="132"/>
      <c r="H913" s="132"/>
      <c r="I913" s="132"/>
      <c r="J913" s="132"/>
      <c r="K913" s="132"/>
    </row>
    <row r="914" spans="2:11">
      <c r="B914" s="131"/>
      <c r="C914" s="131"/>
      <c r="D914" s="131"/>
      <c r="E914" s="132"/>
      <c r="F914" s="132"/>
      <c r="G914" s="132"/>
      <c r="H914" s="132"/>
      <c r="I914" s="132"/>
      <c r="J914" s="132"/>
      <c r="K914" s="132"/>
    </row>
    <row r="915" spans="2:11">
      <c r="B915" s="131"/>
      <c r="C915" s="131"/>
      <c r="D915" s="131"/>
      <c r="E915" s="132"/>
      <c r="F915" s="132"/>
      <c r="G915" s="132"/>
      <c r="H915" s="132"/>
      <c r="I915" s="132"/>
      <c r="J915" s="132"/>
      <c r="K915" s="132"/>
    </row>
    <row r="916" spans="2:11">
      <c r="B916" s="131"/>
      <c r="C916" s="131"/>
      <c r="D916" s="131"/>
      <c r="E916" s="132"/>
      <c r="F916" s="132"/>
      <c r="G916" s="132"/>
      <c r="H916" s="132"/>
      <c r="I916" s="132"/>
      <c r="J916" s="132"/>
      <c r="K916" s="132"/>
    </row>
    <row r="917" spans="2:11">
      <c r="B917" s="131"/>
      <c r="C917" s="131"/>
      <c r="D917" s="131"/>
      <c r="E917" s="132"/>
      <c r="F917" s="132"/>
      <c r="G917" s="132"/>
      <c r="H917" s="132"/>
      <c r="I917" s="132"/>
      <c r="J917" s="132"/>
      <c r="K917" s="132"/>
    </row>
    <row r="918" spans="2:11">
      <c r="B918" s="131"/>
      <c r="C918" s="131"/>
      <c r="D918" s="131"/>
      <c r="E918" s="132"/>
      <c r="F918" s="132"/>
      <c r="G918" s="132"/>
      <c r="H918" s="132"/>
      <c r="I918" s="132"/>
      <c r="J918" s="132"/>
      <c r="K918" s="132"/>
    </row>
    <row r="919" spans="2:11">
      <c r="B919" s="131"/>
      <c r="C919" s="131"/>
      <c r="D919" s="131"/>
      <c r="E919" s="132"/>
      <c r="F919" s="132"/>
      <c r="G919" s="132"/>
      <c r="H919" s="132"/>
      <c r="I919" s="132"/>
      <c r="J919" s="132"/>
      <c r="K919" s="132"/>
    </row>
    <row r="920" spans="2:11">
      <c r="B920" s="131"/>
      <c r="C920" s="131"/>
      <c r="D920" s="131"/>
      <c r="E920" s="132"/>
      <c r="F920" s="132"/>
      <c r="G920" s="132"/>
      <c r="H920" s="132"/>
      <c r="I920" s="132"/>
      <c r="J920" s="132"/>
      <c r="K920" s="132"/>
    </row>
    <row r="921" spans="2:11">
      <c r="B921" s="131"/>
      <c r="C921" s="131"/>
      <c r="D921" s="131"/>
      <c r="E921" s="132"/>
      <c r="F921" s="132"/>
      <c r="G921" s="132"/>
      <c r="H921" s="132"/>
      <c r="I921" s="132"/>
      <c r="J921" s="132"/>
      <c r="K921" s="132"/>
    </row>
    <row r="922" spans="2:11">
      <c r="B922" s="131"/>
      <c r="C922" s="131"/>
      <c r="D922" s="131"/>
      <c r="E922" s="132"/>
      <c r="F922" s="132"/>
      <c r="G922" s="132"/>
      <c r="H922" s="132"/>
      <c r="I922" s="132"/>
      <c r="J922" s="132"/>
      <c r="K922" s="132"/>
    </row>
    <row r="923" spans="2:11">
      <c r="B923" s="131"/>
      <c r="C923" s="131"/>
      <c r="D923" s="131"/>
      <c r="E923" s="132"/>
      <c r="F923" s="132"/>
      <c r="G923" s="132"/>
      <c r="H923" s="132"/>
      <c r="I923" s="132"/>
      <c r="J923" s="132"/>
      <c r="K923" s="132"/>
    </row>
    <row r="924" spans="2:11">
      <c r="B924" s="131"/>
      <c r="C924" s="131"/>
      <c r="D924" s="131"/>
      <c r="E924" s="132"/>
      <c r="F924" s="132"/>
      <c r="G924" s="132"/>
      <c r="H924" s="132"/>
      <c r="I924" s="132"/>
      <c r="J924" s="132"/>
      <c r="K924" s="132"/>
    </row>
    <row r="925" spans="2:11">
      <c r="B925" s="131"/>
      <c r="C925" s="131"/>
      <c r="D925" s="131"/>
      <c r="E925" s="132"/>
      <c r="F925" s="132"/>
      <c r="G925" s="132"/>
      <c r="H925" s="132"/>
      <c r="I925" s="132"/>
      <c r="J925" s="132"/>
      <c r="K925" s="132"/>
    </row>
    <row r="926" spans="2:11">
      <c r="B926" s="131"/>
      <c r="C926" s="131"/>
      <c r="D926" s="131"/>
      <c r="E926" s="132"/>
      <c r="F926" s="132"/>
      <c r="G926" s="132"/>
      <c r="H926" s="132"/>
      <c r="I926" s="132"/>
      <c r="J926" s="132"/>
      <c r="K926" s="132"/>
    </row>
    <row r="927" spans="2:11">
      <c r="B927" s="131"/>
      <c r="C927" s="131"/>
      <c r="D927" s="131"/>
      <c r="E927" s="132"/>
      <c r="F927" s="132"/>
      <c r="G927" s="132"/>
      <c r="H927" s="132"/>
      <c r="I927" s="132"/>
      <c r="J927" s="132"/>
      <c r="K927" s="132"/>
    </row>
    <row r="928" spans="2:11">
      <c r="B928" s="131"/>
      <c r="C928" s="131"/>
      <c r="D928" s="131"/>
      <c r="E928" s="132"/>
      <c r="F928" s="132"/>
      <c r="G928" s="132"/>
      <c r="H928" s="132"/>
      <c r="I928" s="132"/>
      <c r="J928" s="132"/>
      <c r="K928" s="132"/>
    </row>
    <row r="929" spans="2:11">
      <c r="B929" s="131"/>
      <c r="C929" s="131"/>
      <c r="D929" s="131"/>
      <c r="E929" s="132"/>
      <c r="F929" s="132"/>
      <c r="G929" s="132"/>
      <c r="H929" s="132"/>
      <c r="I929" s="132"/>
      <c r="J929" s="132"/>
      <c r="K929" s="132"/>
    </row>
    <row r="930" spans="2:11">
      <c r="B930" s="131"/>
      <c r="C930" s="131"/>
      <c r="D930" s="131"/>
      <c r="E930" s="132"/>
      <c r="F930" s="132"/>
      <c r="G930" s="132"/>
      <c r="H930" s="132"/>
      <c r="I930" s="132"/>
      <c r="J930" s="132"/>
      <c r="K930" s="132"/>
    </row>
    <row r="931" spans="2:11">
      <c r="B931" s="131"/>
      <c r="C931" s="131"/>
      <c r="D931" s="131"/>
      <c r="E931" s="132"/>
      <c r="F931" s="132"/>
      <c r="G931" s="132"/>
      <c r="H931" s="132"/>
      <c r="I931" s="132"/>
      <c r="J931" s="132"/>
      <c r="K931" s="132"/>
    </row>
    <row r="932" spans="2:11">
      <c r="B932" s="131"/>
      <c r="C932" s="131"/>
      <c r="D932" s="131"/>
      <c r="E932" s="132"/>
      <c r="F932" s="132"/>
      <c r="G932" s="132"/>
      <c r="H932" s="132"/>
      <c r="I932" s="132"/>
      <c r="J932" s="132"/>
      <c r="K932" s="132"/>
    </row>
    <row r="933" spans="2:11">
      <c r="B933" s="131"/>
      <c r="C933" s="131"/>
      <c r="D933" s="131"/>
      <c r="E933" s="132"/>
      <c r="F933" s="132"/>
      <c r="G933" s="132"/>
      <c r="H933" s="132"/>
      <c r="I933" s="132"/>
      <c r="J933" s="132"/>
      <c r="K933" s="132"/>
    </row>
    <row r="934" spans="2:11">
      <c r="B934" s="131"/>
      <c r="C934" s="131"/>
      <c r="D934" s="131"/>
      <c r="E934" s="132"/>
      <c r="F934" s="132"/>
      <c r="G934" s="132"/>
      <c r="H934" s="132"/>
      <c r="I934" s="132"/>
      <c r="J934" s="132"/>
      <c r="K934" s="132"/>
    </row>
    <row r="935" spans="2:11">
      <c r="B935" s="131"/>
      <c r="C935" s="131"/>
      <c r="D935" s="131"/>
      <c r="E935" s="132"/>
      <c r="F935" s="132"/>
      <c r="G935" s="132"/>
      <c r="H935" s="132"/>
      <c r="I935" s="132"/>
      <c r="J935" s="132"/>
      <c r="K935" s="132"/>
    </row>
    <row r="936" spans="2:11">
      <c r="B936" s="131"/>
      <c r="C936" s="131"/>
      <c r="D936" s="131"/>
      <c r="E936" s="132"/>
      <c r="F936" s="132"/>
      <c r="G936" s="132"/>
      <c r="H936" s="132"/>
      <c r="I936" s="132"/>
      <c r="J936" s="132"/>
      <c r="K936" s="132"/>
    </row>
    <row r="937" spans="2:11">
      <c r="B937" s="131"/>
      <c r="C937" s="131"/>
      <c r="D937" s="131"/>
      <c r="E937" s="132"/>
      <c r="F937" s="132"/>
      <c r="G937" s="132"/>
      <c r="H937" s="132"/>
      <c r="I937" s="132"/>
      <c r="J937" s="132"/>
      <c r="K937" s="132"/>
    </row>
    <row r="938" spans="2:11">
      <c r="B938" s="131"/>
      <c r="C938" s="131"/>
      <c r="D938" s="131"/>
      <c r="E938" s="132"/>
      <c r="F938" s="132"/>
      <c r="G938" s="132"/>
      <c r="H938" s="132"/>
      <c r="I938" s="132"/>
      <c r="J938" s="132"/>
      <c r="K938" s="132"/>
    </row>
    <row r="939" spans="2:11">
      <c r="B939" s="131"/>
      <c r="C939" s="131"/>
      <c r="D939" s="131"/>
      <c r="E939" s="132"/>
      <c r="F939" s="132"/>
      <c r="G939" s="132"/>
      <c r="H939" s="132"/>
      <c r="I939" s="132"/>
      <c r="J939" s="132"/>
      <c r="K939" s="132"/>
    </row>
    <row r="940" spans="2:11">
      <c r="B940" s="131"/>
      <c r="C940" s="131"/>
      <c r="D940" s="131"/>
      <c r="E940" s="132"/>
      <c r="F940" s="132"/>
      <c r="G940" s="132"/>
      <c r="H940" s="132"/>
      <c r="I940" s="132"/>
      <c r="J940" s="132"/>
      <c r="K940" s="132"/>
    </row>
    <row r="941" spans="2:11">
      <c r="B941" s="131"/>
      <c r="C941" s="131"/>
      <c r="D941" s="131"/>
      <c r="E941" s="132"/>
      <c r="F941" s="132"/>
      <c r="G941" s="132"/>
      <c r="H941" s="132"/>
      <c r="I941" s="132"/>
      <c r="J941" s="132"/>
      <c r="K941" s="132"/>
    </row>
    <row r="942" spans="2:11">
      <c r="B942" s="131"/>
      <c r="C942" s="131"/>
      <c r="D942" s="131"/>
      <c r="E942" s="132"/>
      <c r="F942" s="132"/>
      <c r="G942" s="132"/>
      <c r="H942" s="132"/>
      <c r="I942" s="132"/>
      <c r="J942" s="132"/>
      <c r="K942" s="132"/>
    </row>
    <row r="943" spans="2:11">
      <c r="B943" s="131"/>
      <c r="C943" s="131"/>
      <c r="D943" s="131"/>
      <c r="E943" s="132"/>
      <c r="F943" s="132"/>
      <c r="G943" s="132"/>
      <c r="H943" s="132"/>
      <c r="I943" s="132"/>
      <c r="J943" s="132"/>
      <c r="K943" s="132"/>
    </row>
    <row r="944" spans="2:11">
      <c r="B944" s="131"/>
      <c r="C944" s="131"/>
      <c r="D944" s="131"/>
      <c r="E944" s="132"/>
      <c r="F944" s="132"/>
      <c r="G944" s="132"/>
      <c r="H944" s="132"/>
      <c r="I944" s="132"/>
      <c r="J944" s="132"/>
      <c r="K944" s="132"/>
    </row>
    <row r="945" spans="2:11">
      <c r="B945" s="131"/>
      <c r="C945" s="131"/>
      <c r="D945" s="131"/>
      <c r="E945" s="132"/>
      <c r="F945" s="132"/>
      <c r="G945" s="132"/>
      <c r="H945" s="132"/>
      <c r="I945" s="132"/>
      <c r="J945" s="132"/>
      <c r="K945" s="132"/>
    </row>
    <row r="946" spans="2:11">
      <c r="B946" s="131"/>
      <c r="C946" s="131"/>
      <c r="D946" s="131"/>
      <c r="E946" s="132"/>
      <c r="F946" s="132"/>
      <c r="G946" s="132"/>
      <c r="H946" s="132"/>
      <c r="I946" s="132"/>
      <c r="J946" s="132"/>
      <c r="K946" s="132"/>
    </row>
    <row r="947" spans="2:11">
      <c r="B947" s="131"/>
      <c r="C947" s="131"/>
      <c r="D947" s="131"/>
      <c r="E947" s="132"/>
      <c r="F947" s="132"/>
      <c r="G947" s="132"/>
      <c r="H947" s="132"/>
      <c r="I947" s="132"/>
      <c r="J947" s="132"/>
      <c r="K947" s="132"/>
    </row>
    <row r="948" spans="2:11">
      <c r="B948" s="131"/>
      <c r="C948" s="131"/>
      <c r="D948" s="131"/>
      <c r="E948" s="132"/>
      <c r="F948" s="132"/>
      <c r="G948" s="132"/>
      <c r="H948" s="132"/>
      <c r="I948" s="132"/>
      <c r="J948" s="132"/>
      <c r="K948" s="132"/>
    </row>
    <row r="949" spans="2:11">
      <c r="B949" s="131"/>
      <c r="C949" s="131"/>
      <c r="D949" s="131"/>
      <c r="E949" s="132"/>
      <c r="F949" s="132"/>
      <c r="G949" s="132"/>
      <c r="H949" s="132"/>
      <c r="I949" s="132"/>
      <c r="J949" s="132"/>
      <c r="K949" s="132"/>
    </row>
    <row r="950" spans="2:11">
      <c r="B950" s="131"/>
      <c r="C950" s="131"/>
      <c r="D950" s="131"/>
      <c r="E950" s="132"/>
      <c r="F950" s="132"/>
      <c r="G950" s="132"/>
      <c r="H950" s="132"/>
      <c r="I950" s="132"/>
      <c r="J950" s="132"/>
      <c r="K950" s="132"/>
    </row>
    <row r="951" spans="2:11">
      <c r="B951" s="131"/>
      <c r="C951" s="131"/>
      <c r="D951" s="131"/>
      <c r="E951" s="132"/>
      <c r="F951" s="132"/>
      <c r="G951" s="132"/>
      <c r="H951" s="132"/>
      <c r="I951" s="132"/>
      <c r="J951" s="132"/>
      <c r="K951" s="132"/>
    </row>
    <row r="952" spans="2:11">
      <c r="B952" s="131"/>
      <c r="C952" s="131"/>
      <c r="D952" s="131"/>
      <c r="E952" s="132"/>
      <c r="F952" s="132"/>
      <c r="G952" s="132"/>
      <c r="H952" s="132"/>
      <c r="I952" s="132"/>
      <c r="J952" s="132"/>
      <c r="K952" s="132"/>
    </row>
    <row r="953" spans="2:11">
      <c r="B953" s="131"/>
      <c r="C953" s="131"/>
      <c r="D953" s="131"/>
      <c r="E953" s="132"/>
      <c r="F953" s="132"/>
      <c r="G953" s="132"/>
      <c r="H953" s="132"/>
      <c r="I953" s="132"/>
      <c r="J953" s="132"/>
      <c r="K953" s="132"/>
    </row>
    <row r="954" spans="2:11">
      <c r="B954" s="131"/>
      <c r="C954" s="131"/>
      <c r="D954" s="131"/>
      <c r="E954" s="132"/>
      <c r="F954" s="132"/>
      <c r="G954" s="132"/>
      <c r="H954" s="132"/>
      <c r="I954" s="132"/>
      <c r="J954" s="132"/>
      <c r="K954" s="132"/>
    </row>
    <row r="955" spans="2:11">
      <c r="B955" s="131"/>
      <c r="C955" s="131"/>
      <c r="D955" s="131"/>
      <c r="E955" s="132"/>
      <c r="F955" s="132"/>
      <c r="G955" s="132"/>
      <c r="H955" s="132"/>
      <c r="I955" s="132"/>
      <c r="J955" s="132"/>
      <c r="K955" s="132"/>
    </row>
    <row r="956" spans="2:11">
      <c r="B956" s="131"/>
      <c r="C956" s="131"/>
      <c r="D956" s="131"/>
      <c r="E956" s="132"/>
      <c r="F956" s="132"/>
      <c r="G956" s="132"/>
      <c r="H956" s="132"/>
      <c r="I956" s="132"/>
      <c r="J956" s="132"/>
      <c r="K956" s="132"/>
    </row>
    <row r="957" spans="2:11">
      <c r="B957" s="131"/>
      <c r="C957" s="131"/>
      <c r="D957" s="131"/>
      <c r="E957" s="132"/>
      <c r="F957" s="132"/>
      <c r="G957" s="132"/>
      <c r="H957" s="132"/>
      <c r="I957" s="132"/>
      <c r="J957" s="132"/>
      <c r="K957" s="132"/>
    </row>
    <row r="958" spans="2:11">
      <c r="B958" s="131"/>
      <c r="C958" s="131"/>
      <c r="D958" s="131"/>
      <c r="E958" s="132"/>
      <c r="F958" s="132"/>
      <c r="G958" s="132"/>
      <c r="H958" s="132"/>
      <c r="I958" s="132"/>
      <c r="J958" s="132"/>
      <c r="K958" s="132"/>
    </row>
    <row r="959" spans="2:11">
      <c r="B959" s="131"/>
      <c r="C959" s="131"/>
      <c r="D959" s="131"/>
      <c r="E959" s="132"/>
      <c r="F959" s="132"/>
      <c r="G959" s="132"/>
      <c r="H959" s="132"/>
      <c r="I959" s="132"/>
      <c r="J959" s="132"/>
      <c r="K959" s="132"/>
    </row>
    <row r="960" spans="2:11">
      <c r="B960" s="131"/>
      <c r="C960" s="131"/>
      <c r="D960" s="131"/>
      <c r="E960" s="132"/>
      <c r="F960" s="132"/>
      <c r="G960" s="132"/>
      <c r="H960" s="132"/>
      <c r="I960" s="132"/>
      <c r="J960" s="132"/>
      <c r="K960" s="132"/>
    </row>
    <row r="961" spans="2:11">
      <c r="B961" s="131"/>
      <c r="C961" s="131"/>
      <c r="D961" s="131"/>
      <c r="E961" s="132"/>
      <c r="F961" s="132"/>
      <c r="G961" s="132"/>
      <c r="H961" s="132"/>
      <c r="I961" s="132"/>
      <c r="J961" s="132"/>
      <c r="K961" s="132"/>
    </row>
    <row r="962" spans="2:11">
      <c r="B962" s="131"/>
      <c r="C962" s="131"/>
      <c r="D962" s="131"/>
      <c r="E962" s="132"/>
      <c r="F962" s="132"/>
      <c r="G962" s="132"/>
      <c r="H962" s="132"/>
      <c r="I962" s="132"/>
      <c r="J962" s="132"/>
      <c r="K962" s="132"/>
    </row>
    <row r="963" spans="2:11">
      <c r="B963" s="131"/>
      <c r="C963" s="131"/>
      <c r="D963" s="131"/>
      <c r="E963" s="132"/>
      <c r="F963" s="132"/>
      <c r="G963" s="132"/>
      <c r="H963" s="132"/>
      <c r="I963" s="132"/>
      <c r="J963" s="132"/>
      <c r="K963" s="132"/>
    </row>
    <row r="964" spans="2:11">
      <c r="B964" s="131"/>
      <c r="C964" s="131"/>
      <c r="D964" s="131"/>
      <c r="E964" s="132"/>
      <c r="F964" s="132"/>
      <c r="G964" s="132"/>
      <c r="H964" s="132"/>
      <c r="I964" s="132"/>
      <c r="J964" s="132"/>
      <c r="K964" s="132"/>
    </row>
    <row r="965" spans="2:11">
      <c r="B965" s="131"/>
      <c r="C965" s="131"/>
      <c r="D965" s="131"/>
      <c r="E965" s="132"/>
      <c r="F965" s="132"/>
      <c r="G965" s="132"/>
      <c r="H965" s="132"/>
      <c r="I965" s="132"/>
      <c r="J965" s="132"/>
      <c r="K965" s="132"/>
    </row>
    <row r="966" spans="2:11">
      <c r="B966" s="131"/>
      <c r="C966" s="131"/>
      <c r="D966" s="131"/>
      <c r="E966" s="132"/>
      <c r="F966" s="132"/>
      <c r="G966" s="132"/>
      <c r="H966" s="132"/>
      <c r="I966" s="132"/>
      <c r="J966" s="132"/>
      <c r="K966" s="132"/>
    </row>
    <row r="967" spans="2:11">
      <c r="B967" s="131"/>
      <c r="C967" s="131"/>
      <c r="D967" s="131"/>
      <c r="E967" s="132"/>
      <c r="F967" s="132"/>
      <c r="G967" s="132"/>
      <c r="H967" s="132"/>
      <c r="I967" s="132"/>
      <c r="J967" s="132"/>
      <c r="K967" s="132"/>
    </row>
    <row r="968" spans="2:11">
      <c r="B968" s="131"/>
      <c r="C968" s="131"/>
      <c r="D968" s="131"/>
      <c r="E968" s="132"/>
      <c r="F968" s="132"/>
      <c r="G968" s="132"/>
      <c r="H968" s="132"/>
      <c r="I968" s="132"/>
      <c r="J968" s="132"/>
      <c r="K968" s="132"/>
    </row>
    <row r="969" spans="2:11">
      <c r="B969" s="131"/>
      <c r="C969" s="131"/>
      <c r="D969" s="131"/>
      <c r="E969" s="132"/>
      <c r="F969" s="132"/>
      <c r="G969" s="132"/>
      <c r="H969" s="132"/>
      <c r="I969" s="132"/>
      <c r="J969" s="132"/>
      <c r="K969" s="132"/>
    </row>
    <row r="970" spans="2:11">
      <c r="B970" s="131"/>
      <c r="C970" s="131"/>
      <c r="D970" s="131"/>
      <c r="E970" s="132"/>
      <c r="F970" s="132"/>
      <c r="G970" s="132"/>
      <c r="H970" s="132"/>
      <c r="I970" s="132"/>
      <c r="J970" s="132"/>
      <c r="K970" s="132"/>
    </row>
    <row r="971" spans="2:11">
      <c r="B971" s="131"/>
      <c r="C971" s="131"/>
      <c r="D971" s="131"/>
      <c r="E971" s="132"/>
      <c r="F971" s="132"/>
      <c r="G971" s="132"/>
      <c r="H971" s="132"/>
      <c r="I971" s="132"/>
      <c r="J971" s="132"/>
      <c r="K971" s="132"/>
    </row>
    <row r="972" spans="2:11">
      <c r="B972" s="131"/>
      <c r="C972" s="131"/>
      <c r="D972" s="131"/>
      <c r="E972" s="132"/>
      <c r="F972" s="132"/>
      <c r="G972" s="132"/>
      <c r="H972" s="132"/>
      <c r="I972" s="132"/>
      <c r="J972" s="132"/>
      <c r="K972" s="132"/>
    </row>
    <row r="973" spans="2:11">
      <c r="B973" s="131"/>
      <c r="C973" s="131"/>
      <c r="D973" s="131"/>
      <c r="E973" s="132"/>
      <c r="F973" s="132"/>
      <c r="G973" s="132"/>
      <c r="H973" s="132"/>
      <c r="I973" s="132"/>
      <c r="J973" s="132"/>
      <c r="K973" s="132"/>
    </row>
    <row r="974" spans="2:11">
      <c r="B974" s="131"/>
      <c r="C974" s="131"/>
      <c r="D974" s="131"/>
      <c r="E974" s="132"/>
      <c r="F974" s="132"/>
      <c r="G974" s="132"/>
      <c r="H974" s="132"/>
      <c r="I974" s="132"/>
      <c r="J974" s="132"/>
      <c r="K974" s="132"/>
    </row>
    <row r="975" spans="2:11">
      <c r="B975" s="131"/>
      <c r="C975" s="131"/>
      <c r="D975" s="131"/>
      <c r="E975" s="132"/>
      <c r="F975" s="132"/>
      <c r="G975" s="132"/>
      <c r="H975" s="132"/>
      <c r="I975" s="132"/>
      <c r="J975" s="132"/>
      <c r="K975" s="132"/>
    </row>
    <row r="976" spans="2:11">
      <c r="B976" s="131"/>
      <c r="C976" s="131"/>
      <c r="D976" s="131"/>
      <c r="E976" s="132"/>
      <c r="F976" s="132"/>
      <c r="G976" s="132"/>
      <c r="H976" s="132"/>
      <c r="I976" s="132"/>
      <c r="J976" s="132"/>
      <c r="K976" s="132"/>
    </row>
    <row r="977" spans="2:11">
      <c r="B977" s="131"/>
      <c r="C977" s="131"/>
      <c r="D977" s="131"/>
      <c r="E977" s="132"/>
      <c r="F977" s="132"/>
      <c r="G977" s="132"/>
      <c r="H977" s="132"/>
      <c r="I977" s="132"/>
      <c r="J977" s="132"/>
      <c r="K977" s="132"/>
    </row>
    <row r="978" spans="2:11">
      <c r="B978" s="131"/>
      <c r="C978" s="131"/>
      <c r="D978" s="131"/>
      <c r="E978" s="132"/>
      <c r="F978" s="132"/>
      <c r="G978" s="132"/>
      <c r="H978" s="132"/>
      <c r="I978" s="132"/>
      <c r="J978" s="132"/>
      <c r="K978" s="132"/>
    </row>
    <row r="979" spans="2:11">
      <c r="B979" s="131"/>
      <c r="C979" s="131"/>
      <c r="D979" s="131"/>
      <c r="E979" s="132"/>
      <c r="F979" s="132"/>
      <c r="G979" s="132"/>
      <c r="H979" s="132"/>
      <c r="I979" s="132"/>
      <c r="J979" s="132"/>
      <c r="K979" s="132"/>
    </row>
    <row r="980" spans="2:11">
      <c r="B980" s="131"/>
      <c r="C980" s="131"/>
      <c r="D980" s="131"/>
      <c r="E980" s="132"/>
      <c r="F980" s="132"/>
      <c r="G980" s="132"/>
      <c r="H980" s="132"/>
      <c r="I980" s="132"/>
      <c r="J980" s="132"/>
      <c r="K980" s="132"/>
    </row>
    <row r="981" spans="2:11">
      <c r="B981" s="131"/>
      <c r="C981" s="131"/>
      <c r="D981" s="131"/>
      <c r="E981" s="132"/>
      <c r="F981" s="132"/>
      <c r="G981" s="132"/>
      <c r="H981" s="132"/>
      <c r="I981" s="132"/>
      <c r="J981" s="132"/>
      <c r="K981" s="132"/>
    </row>
    <row r="982" spans="2:11">
      <c r="B982" s="131"/>
      <c r="C982" s="131"/>
      <c r="D982" s="131"/>
      <c r="E982" s="132"/>
      <c r="F982" s="132"/>
      <c r="G982" s="132"/>
      <c r="H982" s="132"/>
      <c r="I982" s="132"/>
      <c r="J982" s="132"/>
      <c r="K982" s="132"/>
    </row>
    <row r="983" spans="2:11">
      <c r="B983" s="131"/>
      <c r="C983" s="131"/>
      <c r="D983" s="131"/>
      <c r="E983" s="132"/>
      <c r="F983" s="132"/>
      <c r="G983" s="132"/>
      <c r="H983" s="132"/>
      <c r="I983" s="132"/>
      <c r="J983" s="132"/>
      <c r="K983" s="132"/>
    </row>
    <row r="984" spans="2:11">
      <c r="B984" s="131"/>
      <c r="C984" s="131"/>
      <c r="D984" s="131"/>
      <c r="E984" s="132"/>
      <c r="F984" s="132"/>
      <c r="G984" s="132"/>
      <c r="H984" s="132"/>
      <c r="I984" s="132"/>
      <c r="J984" s="132"/>
      <c r="K984" s="132"/>
    </row>
    <row r="985" spans="2:11">
      <c r="B985" s="131"/>
      <c r="C985" s="131"/>
      <c r="D985" s="131"/>
      <c r="E985" s="132"/>
      <c r="F985" s="132"/>
      <c r="G985" s="132"/>
      <c r="H985" s="132"/>
      <c r="I985" s="132"/>
      <c r="J985" s="132"/>
      <c r="K985" s="132"/>
    </row>
    <row r="986" spans="2:11">
      <c r="B986" s="131"/>
      <c r="C986" s="131"/>
      <c r="D986" s="131"/>
      <c r="E986" s="132"/>
      <c r="F986" s="132"/>
      <c r="G986" s="132"/>
      <c r="H986" s="132"/>
      <c r="I986" s="132"/>
      <c r="J986" s="132"/>
      <c r="K986" s="132"/>
    </row>
    <row r="987" spans="2:11">
      <c r="B987" s="131"/>
      <c r="C987" s="131"/>
      <c r="D987" s="131"/>
      <c r="E987" s="132"/>
      <c r="F987" s="132"/>
      <c r="G987" s="132"/>
      <c r="H987" s="132"/>
      <c r="I987" s="132"/>
      <c r="J987" s="132"/>
      <c r="K987" s="132"/>
    </row>
    <row r="988" spans="2:11">
      <c r="B988" s="131"/>
      <c r="C988" s="131"/>
      <c r="D988" s="131"/>
      <c r="E988" s="132"/>
      <c r="F988" s="132"/>
      <c r="G988" s="132"/>
      <c r="H988" s="132"/>
      <c r="I988" s="132"/>
      <c r="J988" s="132"/>
      <c r="K988" s="132"/>
    </row>
    <row r="989" spans="2:11">
      <c r="B989" s="131"/>
      <c r="C989" s="131"/>
      <c r="D989" s="131"/>
      <c r="E989" s="132"/>
      <c r="F989" s="132"/>
      <c r="G989" s="132"/>
      <c r="H989" s="132"/>
      <c r="I989" s="132"/>
      <c r="J989" s="132"/>
      <c r="K989" s="132"/>
    </row>
    <row r="990" spans="2:11">
      <c r="B990" s="131"/>
      <c r="C990" s="131"/>
      <c r="D990" s="131"/>
      <c r="E990" s="132"/>
      <c r="F990" s="132"/>
      <c r="G990" s="132"/>
      <c r="H990" s="132"/>
      <c r="I990" s="132"/>
      <c r="J990" s="132"/>
      <c r="K990" s="132"/>
    </row>
    <row r="991" spans="2:11">
      <c r="B991" s="131"/>
      <c r="C991" s="131"/>
      <c r="D991" s="131"/>
      <c r="E991" s="132"/>
      <c r="F991" s="132"/>
      <c r="G991" s="132"/>
      <c r="H991" s="132"/>
      <c r="I991" s="132"/>
      <c r="J991" s="132"/>
      <c r="K991" s="132"/>
    </row>
    <row r="992" spans="2:11">
      <c r="B992" s="131"/>
      <c r="C992" s="131"/>
      <c r="D992" s="131"/>
      <c r="E992" s="132"/>
      <c r="F992" s="132"/>
      <c r="G992" s="132"/>
      <c r="H992" s="132"/>
      <c r="I992" s="132"/>
      <c r="J992" s="132"/>
      <c r="K992" s="132"/>
    </row>
    <row r="993" spans="2:11">
      <c r="B993" s="131"/>
      <c r="C993" s="131"/>
      <c r="D993" s="131"/>
      <c r="E993" s="132"/>
      <c r="F993" s="132"/>
      <c r="G993" s="132"/>
      <c r="H993" s="132"/>
      <c r="I993" s="132"/>
      <c r="J993" s="132"/>
      <c r="K993" s="132"/>
    </row>
    <row r="994" spans="2:11">
      <c r="B994" s="131"/>
      <c r="C994" s="131"/>
      <c r="D994" s="131"/>
      <c r="E994" s="132"/>
      <c r="F994" s="132"/>
      <c r="G994" s="132"/>
      <c r="H994" s="132"/>
      <c r="I994" s="132"/>
      <c r="J994" s="132"/>
      <c r="K994" s="132"/>
    </row>
    <row r="995" spans="2:11">
      <c r="B995" s="131"/>
      <c r="C995" s="131"/>
      <c r="D995" s="131"/>
      <c r="E995" s="132"/>
      <c r="F995" s="132"/>
      <c r="G995" s="132"/>
      <c r="H995" s="132"/>
      <c r="I995" s="132"/>
      <c r="J995" s="132"/>
      <c r="K995" s="132"/>
    </row>
    <row r="996" spans="2:11">
      <c r="B996" s="131"/>
      <c r="C996" s="131"/>
      <c r="D996" s="131"/>
      <c r="E996" s="132"/>
      <c r="F996" s="132"/>
      <c r="G996" s="132"/>
      <c r="H996" s="132"/>
      <c r="I996" s="132"/>
      <c r="J996" s="132"/>
      <c r="K996" s="132"/>
    </row>
    <row r="997" spans="2:11">
      <c r="B997" s="131"/>
      <c r="C997" s="131"/>
      <c r="D997" s="131"/>
      <c r="E997" s="132"/>
      <c r="F997" s="132"/>
      <c r="G997" s="132"/>
      <c r="H997" s="132"/>
      <c r="I997" s="132"/>
      <c r="J997" s="132"/>
      <c r="K997" s="132"/>
    </row>
    <row r="998" spans="2:11">
      <c r="B998" s="131"/>
      <c r="C998" s="131"/>
      <c r="D998" s="131"/>
      <c r="E998" s="132"/>
      <c r="F998" s="132"/>
      <c r="G998" s="132"/>
      <c r="H998" s="132"/>
      <c r="I998" s="132"/>
      <c r="J998" s="132"/>
      <c r="K998" s="132"/>
    </row>
    <row r="999" spans="2:11">
      <c r="B999" s="131"/>
      <c r="C999" s="131"/>
      <c r="D999" s="131"/>
      <c r="E999" s="132"/>
      <c r="F999" s="132"/>
      <c r="G999" s="132"/>
      <c r="H999" s="132"/>
      <c r="I999" s="132"/>
      <c r="J999" s="132"/>
      <c r="K999" s="132"/>
    </row>
    <row r="1000" spans="2:11">
      <c r="B1000" s="131"/>
      <c r="C1000" s="131"/>
      <c r="D1000" s="131"/>
      <c r="E1000" s="132"/>
      <c r="F1000" s="132"/>
      <c r="G1000" s="132"/>
      <c r="H1000" s="132"/>
      <c r="I1000" s="132"/>
      <c r="J1000" s="132"/>
      <c r="K1000" s="132"/>
    </row>
    <row r="1001" spans="2:11">
      <c r="B1001" s="131"/>
      <c r="C1001" s="131"/>
      <c r="D1001" s="131"/>
      <c r="E1001" s="132"/>
      <c r="F1001" s="132"/>
      <c r="G1001" s="132"/>
      <c r="H1001" s="132"/>
      <c r="I1001" s="132"/>
      <c r="J1001" s="132"/>
      <c r="K1001" s="132"/>
    </row>
    <row r="1002" spans="2:11">
      <c r="B1002" s="131"/>
      <c r="C1002" s="131"/>
      <c r="D1002" s="131"/>
      <c r="E1002" s="132"/>
      <c r="F1002" s="132"/>
      <c r="G1002" s="132"/>
      <c r="H1002" s="132"/>
      <c r="I1002" s="132"/>
      <c r="J1002" s="132"/>
      <c r="K1002" s="132"/>
    </row>
    <row r="1003" spans="2:11">
      <c r="B1003" s="131"/>
      <c r="C1003" s="131"/>
      <c r="D1003" s="131"/>
      <c r="E1003" s="132"/>
      <c r="F1003" s="132"/>
      <c r="G1003" s="132"/>
      <c r="H1003" s="132"/>
      <c r="I1003" s="132"/>
      <c r="J1003" s="132"/>
      <c r="K1003" s="132"/>
    </row>
    <row r="1004" spans="2:11">
      <c r="B1004" s="131"/>
      <c r="C1004" s="131"/>
      <c r="D1004" s="131"/>
      <c r="E1004" s="132"/>
      <c r="F1004" s="132"/>
      <c r="G1004" s="132"/>
      <c r="H1004" s="132"/>
      <c r="I1004" s="132"/>
      <c r="J1004" s="132"/>
      <c r="K1004" s="132"/>
    </row>
    <row r="1005" spans="2:11">
      <c r="B1005" s="131"/>
      <c r="C1005" s="131"/>
      <c r="D1005" s="131"/>
      <c r="E1005" s="132"/>
      <c r="F1005" s="132"/>
      <c r="G1005" s="132"/>
      <c r="H1005" s="132"/>
      <c r="I1005" s="132"/>
      <c r="J1005" s="132"/>
      <c r="K1005" s="132"/>
    </row>
    <row r="1006" spans="2:11">
      <c r="B1006" s="131"/>
      <c r="C1006" s="131"/>
      <c r="D1006" s="131"/>
      <c r="E1006" s="132"/>
      <c r="F1006" s="132"/>
      <c r="G1006" s="132"/>
      <c r="H1006" s="132"/>
      <c r="I1006" s="132"/>
      <c r="J1006" s="132"/>
      <c r="K1006" s="132"/>
    </row>
    <row r="1007" spans="2:11">
      <c r="B1007" s="131"/>
      <c r="C1007" s="131"/>
      <c r="D1007" s="131"/>
      <c r="E1007" s="132"/>
      <c r="F1007" s="132"/>
      <c r="G1007" s="132"/>
      <c r="H1007" s="132"/>
      <c r="I1007" s="132"/>
      <c r="J1007" s="132"/>
      <c r="K1007" s="132"/>
    </row>
    <row r="1008" spans="2:11">
      <c r="B1008" s="131"/>
      <c r="C1008" s="131"/>
      <c r="D1008" s="131"/>
      <c r="E1008" s="132"/>
      <c r="F1008" s="132"/>
      <c r="G1008" s="132"/>
      <c r="H1008" s="132"/>
      <c r="I1008" s="132"/>
      <c r="J1008" s="132"/>
      <c r="K1008" s="132"/>
    </row>
    <row r="1009" spans="2:11">
      <c r="B1009" s="131"/>
      <c r="C1009" s="131"/>
      <c r="D1009" s="131"/>
      <c r="E1009" s="132"/>
      <c r="F1009" s="132"/>
      <c r="G1009" s="132"/>
      <c r="H1009" s="132"/>
      <c r="I1009" s="132"/>
      <c r="J1009" s="132"/>
      <c r="K1009" s="132"/>
    </row>
    <row r="1010" spans="2:11">
      <c r="B1010" s="131"/>
      <c r="C1010" s="131"/>
      <c r="D1010" s="131"/>
      <c r="E1010" s="132"/>
      <c r="F1010" s="132"/>
      <c r="G1010" s="132"/>
      <c r="H1010" s="132"/>
      <c r="I1010" s="132"/>
      <c r="J1010" s="132"/>
      <c r="K1010" s="132"/>
    </row>
    <row r="1011" spans="2:11">
      <c r="B1011" s="131"/>
      <c r="C1011" s="131"/>
      <c r="D1011" s="131"/>
      <c r="E1011" s="132"/>
      <c r="F1011" s="132"/>
      <c r="G1011" s="132"/>
      <c r="H1011" s="132"/>
      <c r="I1011" s="132"/>
      <c r="J1011" s="132"/>
      <c r="K1011" s="132"/>
    </row>
    <row r="1012" spans="2:11">
      <c r="B1012" s="131"/>
      <c r="C1012" s="131"/>
      <c r="D1012" s="131"/>
      <c r="E1012" s="132"/>
      <c r="F1012" s="132"/>
      <c r="G1012" s="132"/>
      <c r="H1012" s="132"/>
      <c r="I1012" s="132"/>
      <c r="J1012" s="132"/>
      <c r="K1012" s="132"/>
    </row>
    <row r="1013" spans="2:11">
      <c r="B1013" s="131"/>
      <c r="C1013" s="131"/>
      <c r="D1013" s="131"/>
      <c r="E1013" s="132"/>
      <c r="F1013" s="132"/>
      <c r="G1013" s="132"/>
      <c r="H1013" s="132"/>
      <c r="I1013" s="132"/>
      <c r="J1013" s="132"/>
      <c r="K1013" s="132"/>
    </row>
    <row r="1014" spans="2:11">
      <c r="B1014" s="131"/>
      <c r="C1014" s="131"/>
      <c r="D1014" s="131"/>
      <c r="E1014" s="132"/>
      <c r="F1014" s="132"/>
      <c r="G1014" s="132"/>
      <c r="H1014" s="132"/>
      <c r="I1014" s="132"/>
      <c r="J1014" s="132"/>
      <c r="K1014" s="132"/>
    </row>
    <row r="1015" spans="2:11">
      <c r="B1015" s="131"/>
      <c r="C1015" s="131"/>
      <c r="D1015" s="131"/>
      <c r="E1015" s="132"/>
      <c r="F1015" s="132"/>
      <c r="G1015" s="132"/>
      <c r="H1015" s="132"/>
      <c r="I1015" s="132"/>
      <c r="J1015" s="132"/>
      <c r="K1015" s="132"/>
    </row>
    <row r="1016" spans="2:11">
      <c r="B1016" s="131"/>
      <c r="C1016" s="131"/>
      <c r="D1016" s="131"/>
      <c r="E1016" s="132"/>
      <c r="F1016" s="132"/>
      <c r="G1016" s="132"/>
      <c r="H1016" s="132"/>
      <c r="I1016" s="132"/>
      <c r="J1016" s="132"/>
      <c r="K1016" s="132"/>
    </row>
    <row r="1017" spans="2:11">
      <c r="B1017" s="131"/>
      <c r="C1017" s="131"/>
      <c r="D1017" s="131"/>
      <c r="E1017" s="132"/>
      <c r="F1017" s="132"/>
      <c r="G1017" s="132"/>
      <c r="H1017" s="132"/>
      <c r="I1017" s="132"/>
      <c r="J1017" s="132"/>
      <c r="K1017" s="132"/>
    </row>
    <row r="1018" spans="2:11">
      <c r="B1018" s="131"/>
      <c r="C1018" s="131"/>
      <c r="D1018" s="131"/>
      <c r="E1018" s="132"/>
      <c r="F1018" s="132"/>
      <c r="G1018" s="132"/>
      <c r="H1018" s="132"/>
      <c r="I1018" s="132"/>
      <c r="J1018" s="132"/>
      <c r="K1018" s="132"/>
    </row>
    <row r="1019" spans="2:11">
      <c r="B1019" s="131"/>
      <c r="C1019" s="131"/>
      <c r="D1019" s="131"/>
      <c r="E1019" s="132"/>
      <c r="F1019" s="132"/>
      <c r="G1019" s="132"/>
      <c r="H1019" s="132"/>
      <c r="I1019" s="132"/>
      <c r="J1019" s="132"/>
      <c r="K1019" s="132"/>
    </row>
    <row r="1020" spans="2:11">
      <c r="B1020" s="131"/>
      <c r="C1020" s="131"/>
      <c r="D1020" s="131"/>
      <c r="E1020" s="132"/>
      <c r="F1020" s="132"/>
      <c r="G1020" s="132"/>
      <c r="H1020" s="132"/>
      <c r="I1020" s="132"/>
      <c r="J1020" s="132"/>
      <c r="K1020" s="132"/>
    </row>
    <row r="1021" spans="2:11">
      <c r="B1021" s="131"/>
      <c r="C1021" s="131"/>
      <c r="D1021" s="131"/>
      <c r="E1021" s="132"/>
      <c r="F1021" s="132"/>
      <c r="G1021" s="132"/>
      <c r="H1021" s="132"/>
      <c r="I1021" s="132"/>
      <c r="J1021" s="132"/>
      <c r="K1021" s="132"/>
    </row>
    <row r="1022" spans="2:11">
      <c r="B1022" s="131"/>
      <c r="C1022" s="131"/>
      <c r="D1022" s="131"/>
      <c r="E1022" s="132"/>
      <c r="F1022" s="132"/>
      <c r="G1022" s="132"/>
      <c r="H1022" s="132"/>
      <c r="I1022" s="132"/>
      <c r="J1022" s="132"/>
      <c r="K1022" s="132"/>
    </row>
    <row r="1023" spans="2:11">
      <c r="B1023" s="131"/>
      <c r="C1023" s="131"/>
      <c r="D1023" s="131"/>
      <c r="E1023" s="132"/>
      <c r="F1023" s="132"/>
      <c r="G1023" s="132"/>
      <c r="H1023" s="132"/>
      <c r="I1023" s="132"/>
      <c r="J1023" s="132"/>
      <c r="K1023" s="132"/>
    </row>
    <row r="1024" spans="2:11">
      <c r="B1024" s="131"/>
      <c r="C1024" s="131"/>
      <c r="D1024" s="131"/>
      <c r="E1024" s="132"/>
      <c r="F1024" s="132"/>
      <c r="G1024" s="132"/>
      <c r="H1024" s="132"/>
      <c r="I1024" s="132"/>
      <c r="J1024" s="132"/>
      <c r="K1024" s="132"/>
    </row>
    <row r="1025" spans="2:11">
      <c r="B1025" s="131"/>
      <c r="C1025" s="131"/>
      <c r="D1025" s="131"/>
      <c r="E1025" s="132"/>
      <c r="F1025" s="132"/>
      <c r="G1025" s="132"/>
      <c r="H1025" s="132"/>
      <c r="I1025" s="132"/>
      <c r="J1025" s="132"/>
      <c r="K1025" s="132"/>
    </row>
    <row r="1026" spans="2:11">
      <c r="B1026" s="131"/>
      <c r="C1026" s="131"/>
      <c r="D1026" s="131"/>
      <c r="E1026" s="132"/>
      <c r="F1026" s="132"/>
      <c r="G1026" s="132"/>
      <c r="H1026" s="132"/>
      <c r="I1026" s="132"/>
      <c r="J1026" s="132"/>
      <c r="K1026" s="132"/>
    </row>
    <row r="1027" spans="2:11">
      <c r="B1027" s="131"/>
      <c r="C1027" s="131"/>
      <c r="D1027" s="131"/>
      <c r="E1027" s="132"/>
      <c r="F1027" s="132"/>
      <c r="G1027" s="132"/>
      <c r="H1027" s="132"/>
      <c r="I1027" s="132"/>
      <c r="J1027" s="132"/>
      <c r="K1027" s="132"/>
    </row>
    <row r="1028" spans="2:11">
      <c r="B1028" s="131"/>
      <c r="C1028" s="131"/>
      <c r="D1028" s="131"/>
      <c r="E1028" s="132"/>
      <c r="F1028" s="132"/>
      <c r="G1028" s="132"/>
      <c r="H1028" s="132"/>
      <c r="I1028" s="132"/>
      <c r="J1028" s="132"/>
      <c r="K1028" s="132"/>
    </row>
    <row r="1029" spans="2:11">
      <c r="B1029" s="131"/>
      <c r="C1029" s="131"/>
      <c r="D1029" s="131"/>
      <c r="E1029" s="132"/>
      <c r="F1029" s="132"/>
      <c r="G1029" s="132"/>
      <c r="H1029" s="132"/>
      <c r="I1029" s="132"/>
      <c r="J1029" s="132"/>
      <c r="K1029" s="132"/>
    </row>
    <row r="1030" spans="2:11">
      <c r="B1030" s="131"/>
      <c r="C1030" s="131"/>
      <c r="D1030" s="131"/>
      <c r="E1030" s="132"/>
      <c r="F1030" s="132"/>
      <c r="G1030" s="132"/>
      <c r="H1030" s="132"/>
      <c r="I1030" s="132"/>
      <c r="J1030" s="132"/>
      <c r="K1030" s="132"/>
    </row>
    <row r="1031" spans="2:11">
      <c r="B1031" s="131"/>
      <c r="C1031" s="131"/>
      <c r="D1031" s="131"/>
      <c r="E1031" s="132"/>
      <c r="F1031" s="132"/>
      <c r="G1031" s="132"/>
      <c r="H1031" s="132"/>
      <c r="I1031" s="132"/>
      <c r="J1031" s="132"/>
      <c r="K1031" s="132"/>
    </row>
    <row r="1032" spans="2:11">
      <c r="B1032" s="131"/>
      <c r="C1032" s="131"/>
      <c r="D1032" s="131"/>
      <c r="E1032" s="132"/>
      <c r="F1032" s="132"/>
      <c r="G1032" s="132"/>
      <c r="H1032" s="132"/>
      <c r="I1032" s="132"/>
      <c r="J1032" s="132"/>
      <c r="K1032" s="132"/>
    </row>
    <row r="1033" spans="2:11">
      <c r="B1033" s="131"/>
      <c r="C1033" s="131"/>
      <c r="D1033" s="131"/>
      <c r="E1033" s="132"/>
      <c r="F1033" s="132"/>
      <c r="G1033" s="132"/>
      <c r="H1033" s="132"/>
      <c r="I1033" s="132"/>
      <c r="J1033" s="132"/>
      <c r="K1033" s="132"/>
    </row>
    <row r="1034" spans="2:11">
      <c r="B1034" s="131"/>
      <c r="C1034" s="131"/>
      <c r="D1034" s="131"/>
      <c r="E1034" s="132"/>
      <c r="F1034" s="132"/>
      <c r="G1034" s="132"/>
      <c r="H1034" s="132"/>
      <c r="I1034" s="132"/>
      <c r="J1034" s="132"/>
      <c r="K1034" s="132"/>
    </row>
    <row r="1035" spans="2:11">
      <c r="B1035" s="131"/>
      <c r="C1035" s="131"/>
      <c r="D1035" s="131"/>
      <c r="E1035" s="132"/>
      <c r="F1035" s="132"/>
      <c r="G1035" s="132"/>
      <c r="H1035" s="132"/>
      <c r="I1035" s="132"/>
      <c r="J1035" s="132"/>
      <c r="K1035" s="132"/>
    </row>
    <row r="1036" spans="2:11">
      <c r="B1036" s="131"/>
      <c r="C1036" s="131"/>
      <c r="D1036" s="131"/>
      <c r="E1036" s="132"/>
      <c r="F1036" s="132"/>
      <c r="G1036" s="132"/>
      <c r="H1036" s="132"/>
      <c r="I1036" s="132"/>
      <c r="J1036" s="132"/>
      <c r="K1036" s="132"/>
    </row>
    <row r="1037" spans="2:11">
      <c r="B1037" s="131"/>
      <c r="C1037" s="131"/>
      <c r="D1037" s="131"/>
      <c r="E1037" s="132"/>
      <c r="F1037" s="132"/>
      <c r="G1037" s="132"/>
      <c r="H1037" s="132"/>
      <c r="I1037" s="132"/>
      <c r="J1037" s="132"/>
      <c r="K1037" s="132"/>
    </row>
    <row r="1038" spans="2:11">
      <c r="B1038" s="131"/>
      <c r="C1038" s="131"/>
      <c r="D1038" s="131"/>
      <c r="E1038" s="132"/>
      <c r="F1038" s="132"/>
      <c r="G1038" s="132"/>
      <c r="H1038" s="132"/>
      <c r="I1038" s="132"/>
      <c r="J1038" s="132"/>
      <c r="K1038" s="132"/>
    </row>
    <row r="1039" spans="2:11">
      <c r="B1039" s="131"/>
      <c r="C1039" s="131"/>
      <c r="D1039" s="131"/>
      <c r="E1039" s="132"/>
      <c r="F1039" s="132"/>
      <c r="G1039" s="132"/>
      <c r="H1039" s="132"/>
      <c r="I1039" s="132"/>
      <c r="J1039" s="132"/>
      <c r="K1039" s="132"/>
    </row>
    <row r="1040" spans="2:11">
      <c r="B1040" s="131"/>
      <c r="C1040" s="131"/>
      <c r="D1040" s="131"/>
      <c r="E1040" s="132"/>
      <c r="F1040" s="132"/>
      <c r="G1040" s="132"/>
      <c r="H1040" s="132"/>
      <c r="I1040" s="132"/>
      <c r="J1040" s="132"/>
      <c r="K1040" s="132"/>
    </row>
    <row r="1041" spans="2:11">
      <c r="B1041" s="131"/>
      <c r="C1041" s="131"/>
      <c r="D1041" s="131"/>
      <c r="E1041" s="132"/>
      <c r="F1041" s="132"/>
      <c r="G1041" s="132"/>
      <c r="H1041" s="132"/>
      <c r="I1041" s="132"/>
      <c r="J1041" s="132"/>
      <c r="K1041" s="132"/>
    </row>
    <row r="1042" spans="2:11">
      <c r="B1042" s="131"/>
      <c r="C1042" s="131"/>
      <c r="D1042" s="131"/>
      <c r="E1042" s="132"/>
      <c r="F1042" s="132"/>
      <c r="G1042" s="132"/>
      <c r="H1042" s="132"/>
      <c r="I1042" s="132"/>
      <c r="J1042" s="132"/>
      <c r="K1042" s="132"/>
    </row>
    <row r="1043" spans="2:11">
      <c r="B1043" s="131"/>
      <c r="C1043" s="131"/>
      <c r="D1043" s="131"/>
      <c r="E1043" s="132"/>
      <c r="F1043" s="132"/>
      <c r="G1043" s="132"/>
      <c r="H1043" s="132"/>
      <c r="I1043" s="132"/>
      <c r="J1043" s="132"/>
      <c r="K1043" s="132"/>
    </row>
    <row r="1044" spans="2:11">
      <c r="B1044" s="131"/>
      <c r="C1044" s="131"/>
      <c r="D1044" s="131"/>
      <c r="E1044" s="132"/>
      <c r="F1044" s="132"/>
      <c r="G1044" s="132"/>
      <c r="H1044" s="132"/>
      <c r="I1044" s="132"/>
      <c r="J1044" s="132"/>
      <c r="K1044" s="132"/>
    </row>
    <row r="1045" spans="2:11">
      <c r="B1045" s="131"/>
      <c r="C1045" s="131"/>
      <c r="D1045" s="131"/>
      <c r="E1045" s="132"/>
      <c r="F1045" s="132"/>
      <c r="G1045" s="132"/>
      <c r="H1045" s="132"/>
      <c r="I1045" s="132"/>
      <c r="J1045" s="132"/>
      <c r="K1045" s="132"/>
    </row>
    <row r="1046" spans="2:11">
      <c r="B1046" s="131"/>
      <c r="C1046" s="131"/>
      <c r="D1046" s="131"/>
      <c r="E1046" s="132"/>
      <c r="F1046" s="132"/>
      <c r="G1046" s="132"/>
      <c r="H1046" s="132"/>
      <c r="I1046" s="132"/>
      <c r="J1046" s="132"/>
      <c r="K1046" s="132"/>
    </row>
    <row r="1047" spans="2:11">
      <c r="B1047" s="131"/>
      <c r="C1047" s="131"/>
      <c r="D1047" s="131"/>
      <c r="E1047" s="132"/>
      <c r="F1047" s="132"/>
      <c r="G1047" s="132"/>
      <c r="H1047" s="132"/>
      <c r="I1047" s="132"/>
      <c r="J1047" s="132"/>
      <c r="K1047" s="132"/>
    </row>
    <row r="1048" spans="2:11">
      <c r="B1048" s="131"/>
      <c r="C1048" s="131"/>
      <c r="D1048" s="131"/>
      <c r="E1048" s="132"/>
      <c r="F1048" s="132"/>
      <c r="G1048" s="132"/>
      <c r="H1048" s="132"/>
      <c r="I1048" s="132"/>
      <c r="J1048" s="132"/>
      <c r="K1048" s="132"/>
    </row>
    <row r="1049" spans="2:11">
      <c r="B1049" s="131"/>
      <c r="C1049" s="131"/>
      <c r="D1049" s="131"/>
      <c r="E1049" s="132"/>
      <c r="F1049" s="132"/>
      <c r="G1049" s="132"/>
      <c r="H1049" s="132"/>
      <c r="I1049" s="132"/>
      <c r="J1049" s="132"/>
      <c r="K1049" s="132"/>
    </row>
    <row r="1050" spans="2:11">
      <c r="B1050" s="131"/>
      <c r="C1050" s="131"/>
      <c r="D1050" s="131"/>
      <c r="E1050" s="132"/>
      <c r="F1050" s="132"/>
      <c r="G1050" s="132"/>
      <c r="H1050" s="132"/>
      <c r="I1050" s="132"/>
      <c r="J1050" s="132"/>
      <c r="K1050" s="132"/>
    </row>
    <row r="1051" spans="2:11">
      <c r="B1051" s="131"/>
      <c r="C1051" s="131"/>
      <c r="D1051" s="131"/>
      <c r="E1051" s="132"/>
      <c r="F1051" s="132"/>
      <c r="G1051" s="132"/>
      <c r="H1051" s="132"/>
      <c r="I1051" s="132"/>
      <c r="J1051" s="132"/>
      <c r="K1051" s="132"/>
    </row>
    <row r="1052" spans="2:11">
      <c r="B1052" s="131"/>
      <c r="C1052" s="131"/>
      <c r="D1052" s="131"/>
      <c r="E1052" s="132"/>
      <c r="F1052" s="132"/>
      <c r="G1052" s="132"/>
      <c r="H1052" s="132"/>
      <c r="I1052" s="132"/>
      <c r="J1052" s="132"/>
      <c r="K1052" s="132"/>
    </row>
    <row r="1053" spans="2:11">
      <c r="B1053" s="131"/>
      <c r="C1053" s="131"/>
      <c r="D1053" s="131"/>
      <c r="E1053" s="132"/>
      <c r="F1053" s="132"/>
      <c r="G1053" s="132"/>
      <c r="H1053" s="132"/>
      <c r="I1053" s="132"/>
      <c r="J1053" s="132"/>
      <c r="K1053" s="132"/>
    </row>
    <row r="1054" spans="2:11">
      <c r="B1054" s="131"/>
      <c r="C1054" s="131"/>
      <c r="D1054" s="131"/>
      <c r="E1054" s="132"/>
      <c r="F1054" s="132"/>
      <c r="G1054" s="132"/>
      <c r="H1054" s="132"/>
      <c r="I1054" s="132"/>
      <c r="J1054" s="132"/>
      <c r="K1054" s="132"/>
    </row>
    <row r="1055" spans="2:11">
      <c r="B1055" s="131"/>
      <c r="C1055" s="131"/>
      <c r="D1055" s="131"/>
      <c r="E1055" s="132"/>
      <c r="F1055" s="132"/>
      <c r="G1055" s="132"/>
      <c r="H1055" s="132"/>
      <c r="I1055" s="132"/>
      <c r="J1055" s="132"/>
      <c r="K1055" s="132"/>
    </row>
    <row r="1056" spans="2:11">
      <c r="B1056" s="131"/>
      <c r="C1056" s="131"/>
      <c r="D1056" s="131"/>
      <c r="E1056" s="132"/>
      <c r="F1056" s="132"/>
      <c r="G1056" s="132"/>
      <c r="H1056" s="132"/>
      <c r="I1056" s="132"/>
      <c r="J1056" s="132"/>
      <c r="K1056" s="132"/>
    </row>
    <row r="1057" spans="2:11">
      <c r="B1057" s="131"/>
      <c r="C1057" s="131"/>
      <c r="D1057" s="131"/>
      <c r="E1057" s="132"/>
      <c r="F1057" s="132"/>
      <c r="G1057" s="132"/>
      <c r="H1057" s="132"/>
      <c r="I1057" s="132"/>
      <c r="J1057" s="132"/>
      <c r="K1057" s="132"/>
    </row>
    <row r="1058" spans="2:11">
      <c r="B1058" s="131"/>
      <c r="C1058" s="131"/>
      <c r="D1058" s="131"/>
      <c r="E1058" s="132"/>
      <c r="F1058" s="132"/>
      <c r="G1058" s="132"/>
      <c r="H1058" s="132"/>
      <c r="I1058" s="132"/>
      <c r="J1058" s="132"/>
      <c r="K1058" s="132"/>
    </row>
    <row r="1059" spans="2:11">
      <c r="B1059" s="131"/>
      <c r="C1059" s="131"/>
      <c r="D1059" s="131"/>
      <c r="E1059" s="132"/>
      <c r="F1059" s="132"/>
      <c r="G1059" s="132"/>
      <c r="H1059" s="132"/>
      <c r="I1059" s="132"/>
      <c r="J1059" s="132"/>
      <c r="K1059" s="132"/>
    </row>
    <row r="1060" spans="2:11">
      <c r="B1060" s="131"/>
      <c r="C1060" s="131"/>
      <c r="D1060" s="131"/>
      <c r="E1060" s="132"/>
      <c r="F1060" s="132"/>
      <c r="G1060" s="132"/>
      <c r="H1060" s="132"/>
      <c r="I1060" s="132"/>
      <c r="J1060" s="132"/>
      <c r="K1060" s="132"/>
    </row>
    <row r="1061" spans="2:11">
      <c r="B1061" s="131"/>
      <c r="C1061" s="131"/>
      <c r="D1061" s="131"/>
      <c r="E1061" s="132"/>
      <c r="F1061" s="132"/>
      <c r="G1061" s="132"/>
      <c r="H1061" s="132"/>
      <c r="I1061" s="132"/>
      <c r="J1061" s="132"/>
      <c r="K1061" s="132"/>
    </row>
    <row r="1062" spans="2:11">
      <c r="B1062" s="131"/>
      <c r="C1062" s="131"/>
      <c r="D1062" s="131"/>
      <c r="E1062" s="132"/>
      <c r="F1062" s="132"/>
      <c r="G1062" s="132"/>
      <c r="H1062" s="132"/>
      <c r="I1062" s="132"/>
      <c r="J1062" s="132"/>
      <c r="K1062" s="132"/>
    </row>
    <row r="1063" spans="2:11">
      <c r="B1063" s="131"/>
      <c r="C1063" s="131"/>
      <c r="D1063" s="131"/>
      <c r="E1063" s="132"/>
      <c r="F1063" s="132"/>
      <c r="G1063" s="132"/>
      <c r="H1063" s="132"/>
      <c r="I1063" s="132"/>
      <c r="J1063" s="132"/>
      <c r="K1063" s="132"/>
    </row>
    <row r="1064" spans="2:11">
      <c r="B1064" s="131"/>
      <c r="C1064" s="131"/>
      <c r="D1064" s="131"/>
      <c r="E1064" s="132"/>
      <c r="F1064" s="132"/>
      <c r="G1064" s="132"/>
      <c r="H1064" s="132"/>
      <c r="I1064" s="132"/>
      <c r="J1064" s="132"/>
      <c r="K1064" s="132"/>
    </row>
    <row r="1065" spans="2:11">
      <c r="B1065" s="131"/>
      <c r="C1065" s="131"/>
      <c r="D1065" s="131"/>
      <c r="E1065" s="132"/>
      <c r="F1065" s="132"/>
      <c r="G1065" s="132"/>
      <c r="H1065" s="132"/>
      <c r="I1065" s="132"/>
      <c r="J1065" s="132"/>
      <c r="K1065" s="132"/>
    </row>
    <row r="1066" spans="2:11">
      <c r="B1066" s="131"/>
      <c r="C1066" s="131"/>
      <c r="D1066" s="131"/>
      <c r="E1066" s="132"/>
      <c r="F1066" s="132"/>
      <c r="G1066" s="132"/>
      <c r="H1066" s="132"/>
      <c r="I1066" s="132"/>
      <c r="J1066" s="132"/>
      <c r="K1066" s="132"/>
    </row>
    <row r="1067" spans="2:11">
      <c r="B1067" s="131"/>
      <c r="C1067" s="131"/>
      <c r="D1067" s="131"/>
      <c r="E1067" s="132"/>
      <c r="F1067" s="132"/>
      <c r="G1067" s="132"/>
      <c r="H1067" s="132"/>
      <c r="I1067" s="132"/>
      <c r="J1067" s="132"/>
      <c r="K1067" s="132"/>
    </row>
    <row r="1068" spans="2:11">
      <c r="B1068" s="131"/>
      <c r="C1068" s="131"/>
      <c r="D1068" s="131"/>
      <c r="E1068" s="132"/>
      <c r="F1068" s="132"/>
      <c r="G1068" s="132"/>
      <c r="H1068" s="132"/>
      <c r="I1068" s="132"/>
      <c r="J1068" s="132"/>
      <c r="K1068" s="132"/>
    </row>
    <row r="1069" spans="2:11">
      <c r="B1069" s="131"/>
      <c r="C1069" s="131"/>
      <c r="D1069" s="131"/>
      <c r="E1069" s="132"/>
      <c r="F1069" s="132"/>
      <c r="G1069" s="132"/>
      <c r="H1069" s="132"/>
      <c r="I1069" s="132"/>
      <c r="J1069" s="132"/>
      <c r="K1069" s="132"/>
    </row>
    <row r="1070" spans="2:11">
      <c r="B1070" s="131"/>
      <c r="C1070" s="131"/>
      <c r="D1070" s="131"/>
      <c r="E1070" s="132"/>
      <c r="F1070" s="132"/>
      <c r="G1070" s="132"/>
      <c r="H1070" s="132"/>
      <c r="I1070" s="132"/>
      <c r="J1070" s="132"/>
      <c r="K1070" s="132"/>
    </row>
    <row r="1071" spans="2:11">
      <c r="B1071" s="131"/>
      <c r="C1071" s="131"/>
      <c r="D1071" s="131"/>
      <c r="E1071" s="132"/>
      <c r="F1071" s="132"/>
      <c r="G1071" s="132"/>
      <c r="H1071" s="132"/>
      <c r="I1071" s="132"/>
      <c r="J1071" s="132"/>
      <c r="K1071" s="132"/>
    </row>
    <row r="1072" spans="2:11">
      <c r="B1072" s="131"/>
      <c r="C1072" s="131"/>
      <c r="D1072" s="131"/>
      <c r="E1072" s="132"/>
      <c r="F1072" s="132"/>
      <c r="G1072" s="132"/>
      <c r="H1072" s="132"/>
      <c r="I1072" s="132"/>
      <c r="J1072" s="132"/>
      <c r="K1072" s="132"/>
    </row>
    <row r="1073" spans="2:11">
      <c r="B1073" s="131"/>
      <c r="C1073" s="131"/>
      <c r="D1073" s="131"/>
      <c r="E1073" s="132"/>
      <c r="F1073" s="132"/>
      <c r="G1073" s="132"/>
      <c r="H1073" s="132"/>
      <c r="I1073" s="132"/>
      <c r="J1073" s="132"/>
      <c r="K1073" s="132"/>
    </row>
    <row r="1074" spans="2:11">
      <c r="B1074" s="131"/>
      <c r="C1074" s="131"/>
      <c r="D1074" s="131"/>
      <c r="E1074" s="132"/>
      <c r="F1074" s="132"/>
      <c r="G1074" s="132"/>
      <c r="H1074" s="132"/>
      <c r="I1074" s="132"/>
      <c r="J1074" s="132"/>
      <c r="K1074" s="132"/>
    </row>
    <row r="1075" spans="2:11">
      <c r="B1075" s="131"/>
      <c r="C1075" s="131"/>
      <c r="D1075" s="131"/>
      <c r="E1075" s="132"/>
      <c r="F1075" s="132"/>
      <c r="G1075" s="132"/>
      <c r="H1075" s="132"/>
      <c r="I1075" s="132"/>
      <c r="J1075" s="132"/>
      <c r="K1075" s="132"/>
    </row>
    <row r="1076" spans="2:11">
      <c r="B1076" s="131"/>
      <c r="C1076" s="131"/>
      <c r="D1076" s="131"/>
      <c r="E1076" s="132"/>
      <c r="F1076" s="132"/>
      <c r="G1076" s="132"/>
      <c r="H1076" s="132"/>
      <c r="I1076" s="132"/>
      <c r="J1076" s="132"/>
      <c r="K1076" s="132"/>
    </row>
    <row r="1077" spans="2:11">
      <c r="B1077" s="131"/>
      <c r="C1077" s="131"/>
      <c r="D1077" s="131"/>
      <c r="E1077" s="132"/>
      <c r="F1077" s="132"/>
      <c r="G1077" s="132"/>
      <c r="H1077" s="132"/>
      <c r="I1077" s="132"/>
      <c r="J1077" s="132"/>
      <c r="K1077" s="132"/>
    </row>
    <row r="1078" spans="2:11">
      <c r="B1078" s="131"/>
      <c r="C1078" s="131"/>
      <c r="D1078" s="131"/>
      <c r="E1078" s="132"/>
      <c r="F1078" s="132"/>
      <c r="G1078" s="132"/>
      <c r="H1078" s="132"/>
      <c r="I1078" s="132"/>
      <c r="J1078" s="132"/>
      <c r="K1078" s="132"/>
    </row>
    <row r="1079" spans="2:11">
      <c r="B1079" s="131"/>
      <c r="C1079" s="131"/>
      <c r="D1079" s="131"/>
      <c r="E1079" s="132"/>
      <c r="F1079" s="132"/>
      <c r="G1079" s="132"/>
      <c r="H1079" s="132"/>
      <c r="I1079" s="132"/>
      <c r="J1079" s="132"/>
      <c r="K1079" s="132"/>
    </row>
    <row r="1080" spans="2:11">
      <c r="B1080" s="131"/>
      <c r="C1080" s="131"/>
      <c r="D1080" s="131"/>
      <c r="E1080" s="132"/>
      <c r="F1080" s="132"/>
      <c r="G1080" s="132"/>
      <c r="H1080" s="132"/>
      <c r="I1080" s="132"/>
      <c r="J1080" s="132"/>
      <c r="K1080" s="132"/>
    </row>
    <row r="1081" spans="2:11">
      <c r="B1081" s="131"/>
      <c r="C1081" s="131"/>
      <c r="D1081" s="131"/>
      <c r="E1081" s="132"/>
      <c r="F1081" s="132"/>
      <c r="G1081" s="132"/>
      <c r="H1081" s="132"/>
      <c r="I1081" s="132"/>
      <c r="J1081" s="132"/>
      <c r="K1081" s="132"/>
    </row>
    <row r="1082" spans="2:11">
      <c r="B1082" s="131"/>
      <c r="C1082" s="131"/>
      <c r="D1082" s="131"/>
      <c r="E1082" s="132"/>
      <c r="F1082" s="132"/>
      <c r="G1082" s="132"/>
      <c r="H1082" s="132"/>
      <c r="I1082" s="132"/>
      <c r="J1082" s="132"/>
      <c r="K1082" s="132"/>
    </row>
    <row r="1083" spans="2:11">
      <c r="B1083" s="131"/>
      <c r="C1083" s="131"/>
      <c r="D1083" s="131"/>
      <c r="E1083" s="132"/>
      <c r="F1083" s="132"/>
      <c r="G1083" s="132"/>
      <c r="H1083" s="132"/>
      <c r="I1083" s="132"/>
      <c r="J1083" s="132"/>
      <c r="K1083" s="132"/>
    </row>
    <row r="1084" spans="2:11">
      <c r="B1084" s="131"/>
      <c r="C1084" s="131"/>
      <c r="D1084" s="131"/>
      <c r="E1084" s="132"/>
      <c r="F1084" s="132"/>
      <c r="G1084" s="132"/>
      <c r="H1084" s="132"/>
      <c r="I1084" s="132"/>
      <c r="J1084" s="132"/>
      <c r="K1084" s="132"/>
    </row>
    <row r="1085" spans="2:11">
      <c r="B1085" s="131"/>
      <c r="C1085" s="131"/>
      <c r="D1085" s="131"/>
      <c r="E1085" s="132"/>
      <c r="F1085" s="132"/>
      <c r="G1085" s="132"/>
      <c r="H1085" s="132"/>
      <c r="I1085" s="132"/>
      <c r="J1085" s="132"/>
      <c r="K1085" s="132"/>
    </row>
    <row r="1086" spans="2:11">
      <c r="B1086" s="131"/>
      <c r="C1086" s="131"/>
      <c r="D1086" s="131"/>
      <c r="E1086" s="132"/>
      <c r="F1086" s="132"/>
      <c r="G1086" s="132"/>
      <c r="H1086" s="132"/>
      <c r="I1086" s="132"/>
      <c r="J1086" s="132"/>
      <c r="K1086" s="132"/>
    </row>
    <row r="1087" spans="2:11">
      <c r="B1087" s="131"/>
      <c r="C1087" s="131"/>
      <c r="D1087" s="131"/>
      <c r="E1087" s="132"/>
      <c r="F1087" s="132"/>
      <c r="G1087" s="132"/>
      <c r="H1087" s="132"/>
      <c r="I1087" s="132"/>
      <c r="J1087" s="132"/>
      <c r="K1087" s="132"/>
    </row>
    <row r="1088" spans="2:11">
      <c r="B1088" s="131"/>
      <c r="C1088" s="131"/>
      <c r="D1088" s="131"/>
      <c r="E1088" s="132"/>
      <c r="F1088" s="132"/>
      <c r="G1088" s="132"/>
      <c r="H1088" s="132"/>
      <c r="I1088" s="132"/>
      <c r="J1088" s="132"/>
      <c r="K1088" s="132"/>
    </row>
    <row r="1089" spans="2:11">
      <c r="B1089" s="131"/>
      <c r="C1089" s="131"/>
      <c r="D1089" s="131"/>
      <c r="E1089" s="132"/>
      <c r="F1089" s="132"/>
      <c r="G1089" s="132"/>
      <c r="H1089" s="132"/>
      <c r="I1089" s="132"/>
      <c r="J1089" s="132"/>
      <c r="K1089" s="132"/>
    </row>
    <row r="1090" spans="2:11">
      <c r="B1090" s="131"/>
      <c r="C1090" s="131"/>
      <c r="D1090" s="131"/>
      <c r="E1090" s="132"/>
      <c r="F1090" s="132"/>
      <c r="G1090" s="132"/>
      <c r="H1090" s="132"/>
      <c r="I1090" s="132"/>
      <c r="J1090" s="132"/>
      <c r="K1090" s="132"/>
    </row>
    <row r="1091" spans="2:11">
      <c r="B1091" s="131"/>
      <c r="C1091" s="131"/>
      <c r="D1091" s="131"/>
      <c r="E1091" s="132"/>
      <c r="F1091" s="132"/>
      <c r="G1091" s="132"/>
      <c r="H1091" s="132"/>
      <c r="I1091" s="132"/>
      <c r="J1091" s="132"/>
      <c r="K1091" s="132"/>
    </row>
    <row r="1092" spans="2:11">
      <c r="B1092" s="131"/>
      <c r="C1092" s="131"/>
      <c r="D1092" s="131"/>
      <c r="E1092" s="132"/>
      <c r="F1092" s="132"/>
      <c r="G1092" s="132"/>
      <c r="H1092" s="132"/>
      <c r="I1092" s="132"/>
      <c r="J1092" s="132"/>
      <c r="K1092" s="132"/>
    </row>
    <row r="1093" spans="2:11">
      <c r="B1093" s="131"/>
      <c r="C1093" s="131"/>
      <c r="D1093" s="131"/>
      <c r="E1093" s="132"/>
      <c r="F1093" s="132"/>
      <c r="G1093" s="132"/>
      <c r="H1093" s="132"/>
      <c r="I1093" s="132"/>
      <c r="J1093" s="132"/>
      <c r="K1093" s="132"/>
    </row>
    <row r="1094" spans="2:11">
      <c r="B1094" s="131"/>
      <c r="C1094" s="131"/>
      <c r="D1094" s="131"/>
      <c r="E1094" s="132"/>
      <c r="F1094" s="132"/>
      <c r="G1094" s="132"/>
      <c r="H1094" s="132"/>
      <c r="I1094" s="132"/>
      <c r="J1094" s="132"/>
      <c r="K1094" s="132"/>
    </row>
    <row r="1095" spans="2:11">
      <c r="B1095" s="131"/>
      <c r="C1095" s="131"/>
      <c r="D1095" s="131"/>
      <c r="E1095" s="132"/>
      <c r="F1095" s="132"/>
      <c r="G1095" s="132"/>
      <c r="H1095" s="132"/>
      <c r="I1095" s="132"/>
      <c r="J1095" s="132"/>
      <c r="K1095" s="132"/>
    </row>
    <row r="1096" spans="2:11">
      <c r="B1096" s="131"/>
      <c r="C1096" s="131"/>
      <c r="D1096" s="131"/>
      <c r="E1096" s="132"/>
      <c r="F1096" s="132"/>
      <c r="G1096" s="132"/>
      <c r="H1096" s="132"/>
      <c r="I1096" s="132"/>
      <c r="J1096" s="132"/>
      <c r="K1096" s="132"/>
    </row>
    <row r="1097" spans="2:11">
      <c r="B1097" s="131"/>
      <c r="C1097" s="131"/>
      <c r="D1097" s="131"/>
      <c r="E1097" s="132"/>
      <c r="F1097" s="132"/>
      <c r="G1097" s="132"/>
      <c r="H1097" s="132"/>
      <c r="I1097" s="132"/>
      <c r="J1097" s="132"/>
      <c r="K1097" s="132"/>
    </row>
    <row r="1098" spans="2:11">
      <c r="B1098" s="131"/>
      <c r="C1098" s="131"/>
      <c r="D1098" s="131"/>
      <c r="E1098" s="132"/>
      <c r="F1098" s="132"/>
      <c r="G1098" s="132"/>
      <c r="H1098" s="132"/>
      <c r="I1098" s="132"/>
      <c r="J1098" s="132"/>
      <c r="K1098" s="132"/>
    </row>
    <row r="1099" spans="2:11">
      <c r="B1099" s="131"/>
      <c r="C1099" s="131"/>
      <c r="D1099" s="131"/>
      <c r="E1099" s="132"/>
      <c r="F1099" s="132"/>
      <c r="G1099" s="132"/>
      <c r="H1099" s="132"/>
      <c r="I1099" s="132"/>
      <c r="J1099" s="132"/>
      <c r="K1099" s="13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146</v>
      </c>
      <c r="C1" s="77" t="s" vm="1">
        <v>224</v>
      </c>
    </row>
    <row r="2" spans="2:17">
      <c r="B2" s="56" t="s">
        <v>145</v>
      </c>
      <c r="C2" s="77" t="s">
        <v>225</v>
      </c>
    </row>
    <row r="3" spans="2:17">
      <c r="B3" s="56" t="s">
        <v>147</v>
      </c>
      <c r="C3" s="77" t="s">
        <v>226</v>
      </c>
    </row>
    <row r="4" spans="2:17">
      <c r="B4" s="56" t="s">
        <v>148</v>
      </c>
      <c r="C4" s="77">
        <v>12152</v>
      </c>
    </row>
    <row r="6" spans="2:17" ht="26.25" customHeight="1">
      <c r="B6" s="158" t="s">
        <v>175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17" ht="26.25" customHeight="1"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0"/>
    </row>
    <row r="8" spans="2:17" s="3" customFormat="1" ht="63">
      <c r="B8" s="22" t="s">
        <v>116</v>
      </c>
      <c r="C8" s="30" t="s">
        <v>46</v>
      </c>
      <c r="D8" s="30" t="s">
        <v>52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110</v>
      </c>
      <c r="O8" s="30" t="s">
        <v>61</v>
      </c>
      <c r="P8" s="30" t="s">
        <v>149</v>
      </c>
      <c r="Q8" s="31" t="s">
        <v>151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207</v>
      </c>
      <c r="M9" s="16"/>
      <c r="N9" s="16" t="s">
        <v>203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113</v>
      </c>
    </row>
    <row r="11" spans="2:17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2:17" ht="18" customHeight="1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2:17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2:17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2:17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2:17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  <row r="249" spans="2:17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</row>
    <row r="250" spans="2:17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</row>
    <row r="251" spans="2:17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</row>
    <row r="252" spans="2:17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</row>
    <row r="253" spans="2:17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</row>
    <row r="254" spans="2:17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</row>
    <row r="255" spans="2:17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</row>
    <row r="256" spans="2:17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2:17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2:17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</row>
    <row r="259" spans="2:17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</row>
    <row r="260" spans="2:17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</row>
    <row r="261" spans="2:17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</row>
    <row r="262" spans="2:17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</row>
    <row r="263" spans="2:17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</row>
    <row r="264" spans="2:17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</row>
    <row r="265" spans="2:17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</row>
    <row r="266" spans="2:17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</row>
    <row r="267" spans="2:17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</row>
    <row r="268" spans="2:17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</row>
    <row r="269" spans="2:17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</row>
    <row r="270" spans="2:17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</row>
    <row r="271" spans="2:17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</row>
    <row r="272" spans="2:17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</row>
    <row r="273" spans="2:17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</row>
    <row r="274" spans="2:17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</row>
    <row r="275" spans="2:17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</row>
    <row r="276" spans="2:17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</row>
    <row r="277" spans="2:17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</row>
    <row r="278" spans="2:17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</row>
    <row r="279" spans="2:17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</row>
    <row r="280" spans="2:17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</row>
    <row r="281" spans="2:17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</row>
    <row r="282" spans="2:17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</row>
    <row r="283" spans="2:17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</row>
    <row r="284" spans="2:17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</row>
    <row r="285" spans="2:17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</row>
    <row r="286" spans="2:17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</row>
    <row r="287" spans="2:17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</row>
    <row r="288" spans="2:17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</row>
    <row r="289" spans="2:17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</row>
    <row r="290" spans="2:17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</row>
    <row r="291" spans="2:17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</row>
    <row r="292" spans="2:17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</row>
    <row r="293" spans="2:17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</row>
    <row r="294" spans="2:17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</row>
    <row r="295" spans="2:17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</row>
    <row r="296" spans="2:17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</row>
    <row r="297" spans="2:17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</row>
    <row r="298" spans="2:17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</row>
    <row r="299" spans="2:17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</row>
    <row r="300" spans="2:17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</row>
    <row r="301" spans="2:17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</row>
    <row r="302" spans="2:17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</row>
    <row r="303" spans="2:17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</row>
    <row r="304" spans="2:17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</row>
    <row r="305" spans="2:17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</row>
    <row r="306" spans="2:17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</row>
    <row r="307" spans="2:17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</row>
    <row r="308" spans="2:17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</row>
    <row r="309" spans="2:17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</row>
    <row r="310" spans="2:17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</row>
    <row r="311" spans="2:17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</row>
    <row r="312" spans="2:17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</row>
    <row r="313" spans="2:17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</row>
    <row r="314" spans="2:17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</row>
    <row r="315" spans="2:17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</row>
    <row r="316" spans="2:17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</row>
    <row r="317" spans="2:17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</row>
    <row r="318" spans="2:17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</row>
    <row r="319" spans="2:17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</row>
    <row r="320" spans="2:17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</row>
    <row r="321" spans="2:17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</row>
    <row r="322" spans="2:17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</row>
    <row r="323" spans="2:17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</row>
    <row r="324" spans="2:17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</row>
    <row r="325" spans="2:17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</row>
    <row r="326" spans="2:17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</row>
    <row r="327" spans="2:17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</row>
    <row r="328" spans="2:17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</row>
    <row r="329" spans="2:17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</row>
    <row r="330" spans="2:17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</row>
    <row r="331" spans="2:17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</row>
    <row r="332" spans="2:17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</row>
    <row r="333" spans="2:17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</row>
    <row r="334" spans="2:17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</row>
    <row r="335" spans="2:17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</row>
    <row r="336" spans="2:17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</row>
    <row r="337" spans="2:17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</row>
    <row r="338" spans="2:17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</row>
    <row r="339" spans="2:17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</row>
    <row r="340" spans="2:17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</row>
    <row r="341" spans="2:17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</row>
    <row r="342" spans="2:17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</row>
    <row r="343" spans="2:17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</row>
    <row r="344" spans="2:17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</row>
    <row r="345" spans="2:17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</row>
    <row r="346" spans="2:17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</row>
    <row r="347" spans="2:17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</row>
    <row r="348" spans="2:17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</row>
    <row r="349" spans="2:17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</row>
    <row r="350" spans="2:17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</row>
    <row r="351" spans="2:17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</row>
    <row r="352" spans="2:17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</row>
    <row r="353" spans="2:17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</row>
    <row r="354" spans="2:17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</row>
    <row r="355" spans="2:17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</row>
    <row r="356" spans="2:17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</row>
    <row r="357" spans="2:17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</row>
    <row r="358" spans="2:17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</row>
    <row r="359" spans="2:17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</row>
    <row r="360" spans="2:17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</row>
    <row r="361" spans="2:17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</row>
    <row r="362" spans="2:17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</row>
    <row r="363" spans="2:17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</row>
    <row r="364" spans="2:17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</row>
    <row r="365" spans="2:17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</row>
    <row r="366" spans="2:17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</row>
    <row r="367" spans="2:17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</row>
    <row r="368" spans="2:17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</row>
    <row r="369" spans="2:17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</row>
    <row r="370" spans="2:17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</row>
    <row r="371" spans="2:17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</row>
    <row r="372" spans="2:17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</row>
    <row r="373" spans="2:17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</row>
    <row r="374" spans="2:17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</row>
    <row r="375" spans="2:17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</row>
    <row r="376" spans="2:17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</row>
    <row r="377" spans="2:17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</row>
    <row r="378" spans="2:17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</row>
    <row r="379" spans="2:17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</row>
    <row r="380" spans="2:17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</row>
    <row r="381" spans="2:17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</row>
    <row r="382" spans="2:17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</row>
    <row r="383" spans="2:17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</row>
    <row r="384" spans="2:17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</row>
    <row r="385" spans="2:17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</row>
    <row r="386" spans="2:17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</row>
    <row r="387" spans="2:17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</row>
    <row r="388" spans="2:17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</row>
    <row r="389" spans="2:17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</row>
    <row r="390" spans="2:17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</row>
    <row r="391" spans="2:17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</row>
    <row r="392" spans="2:17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</row>
    <row r="393" spans="2:17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</row>
    <row r="394" spans="2:17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</row>
    <row r="395" spans="2:17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</row>
    <row r="396" spans="2:17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</row>
    <row r="397" spans="2:17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</row>
    <row r="398" spans="2:17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</row>
    <row r="399" spans="2:17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</row>
    <row r="400" spans="2:17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</row>
    <row r="401" spans="2:17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</row>
    <row r="402" spans="2:17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</row>
    <row r="403" spans="2:17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</row>
    <row r="404" spans="2:17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</row>
    <row r="405" spans="2:17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</row>
    <row r="406" spans="2:17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</row>
    <row r="407" spans="2:17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</row>
    <row r="408" spans="2:17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</row>
    <row r="409" spans="2:17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</row>
    <row r="410" spans="2:17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</row>
    <row r="411" spans="2:17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</row>
    <row r="412" spans="2:17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</row>
    <row r="413" spans="2:17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</row>
    <row r="414" spans="2:17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</row>
    <row r="415" spans="2:17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</row>
    <row r="416" spans="2:17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</row>
    <row r="417" spans="2:17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</row>
    <row r="418" spans="2:17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</row>
    <row r="419" spans="2:17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</row>
    <row r="420" spans="2:17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</row>
    <row r="421" spans="2:17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</row>
    <row r="422" spans="2:17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</row>
    <row r="423" spans="2:17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</row>
    <row r="424" spans="2:17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</row>
    <row r="425" spans="2:17">
      <c r="B425" s="131"/>
      <c r="C425" s="131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</row>
    <row r="426" spans="2:17">
      <c r="B426" s="131"/>
      <c r="C426" s="131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</row>
    <row r="427" spans="2:17">
      <c r="B427" s="131"/>
      <c r="C427" s="131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</row>
    <row r="428" spans="2:17">
      <c r="B428" s="131"/>
      <c r="C428" s="131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</row>
    <row r="429" spans="2:17">
      <c r="B429" s="131"/>
      <c r="C429" s="131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</row>
    <row r="430" spans="2:17">
      <c r="B430" s="131"/>
      <c r="C430" s="131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</row>
    <row r="431" spans="2:17">
      <c r="B431" s="131"/>
      <c r="C431" s="131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</row>
    <row r="432" spans="2:17">
      <c r="B432" s="131"/>
      <c r="C432" s="131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</row>
    <row r="433" spans="2:17">
      <c r="B433" s="131"/>
      <c r="C433" s="131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</row>
    <row r="434" spans="2:17">
      <c r="B434" s="131"/>
      <c r="C434" s="131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</row>
    <row r="435" spans="2:17">
      <c r="B435" s="131"/>
      <c r="C435" s="131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</row>
    <row r="436" spans="2:17">
      <c r="B436" s="131"/>
      <c r="C436" s="131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</row>
    <row r="437" spans="2:17">
      <c r="B437" s="131"/>
      <c r="C437" s="131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</row>
    <row r="438" spans="2:17">
      <c r="B438" s="131"/>
      <c r="C438" s="131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</row>
    <row r="439" spans="2:17">
      <c r="B439" s="131"/>
      <c r="C439" s="131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</row>
    <row r="440" spans="2:17">
      <c r="B440" s="131"/>
      <c r="C440" s="131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</row>
    <row r="441" spans="2:17">
      <c r="B441" s="131"/>
      <c r="C441" s="131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</row>
    <row r="442" spans="2:17">
      <c r="B442" s="131"/>
      <c r="C442" s="131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</row>
    <row r="443" spans="2:17">
      <c r="B443" s="131"/>
      <c r="C443" s="13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</row>
    <row r="444" spans="2:17">
      <c r="B444" s="131"/>
      <c r="C444" s="131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</row>
    <row r="445" spans="2:17">
      <c r="B445" s="131"/>
      <c r="C445" s="131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</row>
    <row r="446" spans="2:17">
      <c r="B446" s="131"/>
      <c r="C446" s="131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</row>
    <row r="447" spans="2:17">
      <c r="B447" s="131"/>
      <c r="C447" s="131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</row>
    <row r="448" spans="2:17">
      <c r="B448" s="131"/>
      <c r="C448" s="131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</row>
    <row r="449" spans="2:17">
      <c r="B449" s="131"/>
      <c r="C449" s="131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</row>
    <row r="450" spans="2:17">
      <c r="B450" s="131"/>
      <c r="C450" s="131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</row>
    <row r="451" spans="2:17">
      <c r="B451" s="131"/>
      <c r="C451" s="131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</row>
    <row r="452" spans="2:17">
      <c r="B452" s="131"/>
      <c r="C452" s="131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</row>
    <row r="453" spans="2:17">
      <c r="B453" s="131"/>
      <c r="C453" s="131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</row>
    <row r="454" spans="2:17">
      <c r="B454" s="131"/>
      <c r="C454" s="131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</row>
    <row r="455" spans="2:17">
      <c r="B455" s="131"/>
      <c r="C455" s="131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</row>
    <row r="456" spans="2:17">
      <c r="B456" s="131"/>
      <c r="C456" s="131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</row>
    <row r="457" spans="2:17">
      <c r="B457" s="131"/>
      <c r="C457" s="131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</row>
    <row r="458" spans="2:17">
      <c r="B458" s="131"/>
      <c r="C458" s="131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</row>
    <row r="459" spans="2:17">
      <c r="B459" s="131"/>
      <c r="C459" s="131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</row>
    <row r="460" spans="2:17">
      <c r="B460" s="131"/>
      <c r="C460" s="131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</row>
    <row r="461" spans="2:17">
      <c r="B461" s="131"/>
      <c r="C461" s="131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</row>
    <row r="462" spans="2:17">
      <c r="B462" s="131"/>
      <c r="C462" s="131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</row>
    <row r="463" spans="2:17">
      <c r="B463" s="131"/>
      <c r="C463" s="131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</row>
    <row r="464" spans="2:17">
      <c r="B464" s="131"/>
      <c r="C464" s="131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</row>
    <row r="465" spans="2:17">
      <c r="B465" s="131"/>
      <c r="C465" s="13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</row>
    <row r="466" spans="2:17">
      <c r="B466" s="131"/>
      <c r="C466" s="131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</row>
    <row r="467" spans="2:17">
      <c r="B467" s="131"/>
      <c r="C467" s="131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</row>
    <row r="468" spans="2:17">
      <c r="B468" s="131"/>
      <c r="C468" s="131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</row>
    <row r="469" spans="2:17">
      <c r="B469" s="131"/>
      <c r="C469" s="131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</row>
    <row r="470" spans="2:17">
      <c r="B470" s="131"/>
      <c r="C470" s="131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</row>
    <row r="471" spans="2:17">
      <c r="B471" s="131"/>
      <c r="C471" s="131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</row>
    <row r="472" spans="2:17">
      <c r="B472" s="131"/>
      <c r="C472" s="131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</row>
    <row r="473" spans="2:17">
      <c r="B473" s="131"/>
      <c r="C473" s="131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</row>
    <row r="474" spans="2:17">
      <c r="B474" s="131"/>
      <c r="C474" s="131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</row>
    <row r="475" spans="2:17">
      <c r="B475" s="131"/>
      <c r="C475" s="131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</row>
    <row r="476" spans="2:17">
      <c r="B476" s="131"/>
      <c r="C476" s="131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</row>
    <row r="477" spans="2:17">
      <c r="B477" s="131"/>
      <c r="C477" s="131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</row>
    <row r="478" spans="2:17">
      <c r="B478" s="131"/>
      <c r="C478" s="131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</row>
    <row r="479" spans="2:17">
      <c r="B479" s="131"/>
      <c r="C479" s="131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</row>
    <row r="480" spans="2:17">
      <c r="B480" s="131"/>
      <c r="C480" s="131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</row>
    <row r="481" spans="2:17">
      <c r="B481" s="131"/>
      <c r="C481" s="131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</row>
    <row r="482" spans="2:17">
      <c r="B482" s="131"/>
      <c r="C482" s="131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</row>
    <row r="483" spans="2:17">
      <c r="B483" s="131"/>
      <c r="C483" s="131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</row>
    <row r="484" spans="2:17">
      <c r="B484" s="131"/>
      <c r="C484" s="131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</row>
    <row r="485" spans="2:17">
      <c r="B485" s="131"/>
      <c r="C485" s="131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</row>
    <row r="486" spans="2:17">
      <c r="B486" s="131"/>
      <c r="C486" s="131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</row>
    <row r="487" spans="2:17">
      <c r="B487" s="131"/>
      <c r="C487" s="131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</row>
    <row r="488" spans="2:17">
      <c r="B488" s="131"/>
      <c r="C488" s="131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</row>
    <row r="489" spans="2:17">
      <c r="B489" s="131"/>
      <c r="C489" s="131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</row>
    <row r="490" spans="2:17">
      <c r="B490" s="131"/>
      <c r="C490" s="131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</row>
    <row r="491" spans="2:17">
      <c r="B491" s="131"/>
      <c r="C491" s="131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</row>
    <row r="492" spans="2:17">
      <c r="B492" s="131"/>
      <c r="C492" s="131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</row>
    <row r="493" spans="2:17">
      <c r="B493" s="131"/>
      <c r="C493" s="131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</row>
    <row r="494" spans="2:17">
      <c r="B494" s="131"/>
      <c r="C494" s="131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</row>
    <row r="495" spans="2:17">
      <c r="B495" s="131"/>
      <c r="C495" s="131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</row>
    <row r="496" spans="2:17">
      <c r="B496" s="131"/>
      <c r="C496" s="131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</row>
    <row r="497" spans="2:17">
      <c r="B497" s="131"/>
      <c r="C497" s="131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</row>
    <row r="498" spans="2:17">
      <c r="B498" s="131"/>
      <c r="C498" s="131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</row>
    <row r="499" spans="2:17">
      <c r="B499" s="131"/>
      <c r="C499" s="131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</row>
    <row r="500" spans="2:17">
      <c r="B500" s="131"/>
      <c r="C500" s="131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</row>
    <row r="501" spans="2:17">
      <c r="B501" s="131"/>
      <c r="C501" s="131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</row>
    <row r="502" spans="2:17">
      <c r="B502" s="131"/>
      <c r="C502" s="131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</row>
    <row r="503" spans="2:17">
      <c r="B503" s="131"/>
      <c r="C503" s="131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</row>
    <row r="504" spans="2:17">
      <c r="B504" s="131"/>
      <c r="C504" s="131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</row>
    <row r="505" spans="2:17">
      <c r="B505" s="131"/>
      <c r="C505" s="131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</row>
    <row r="506" spans="2:17">
      <c r="B506" s="131"/>
      <c r="C506" s="131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</row>
    <row r="507" spans="2:17">
      <c r="B507" s="131"/>
      <c r="C507" s="131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</row>
    <row r="508" spans="2:17">
      <c r="B508" s="131"/>
      <c r="C508" s="131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</row>
    <row r="509" spans="2:17">
      <c r="B509" s="131"/>
      <c r="C509" s="131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</row>
    <row r="510" spans="2:17">
      <c r="B510" s="131"/>
      <c r="C510" s="131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</row>
    <row r="511" spans="2:17">
      <c r="B511" s="131"/>
      <c r="C511" s="131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</row>
    <row r="512" spans="2:17">
      <c r="B512" s="131"/>
      <c r="C512" s="131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</row>
    <row r="513" spans="2:17">
      <c r="B513" s="131"/>
      <c r="C513" s="131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</row>
    <row r="514" spans="2:17">
      <c r="B514" s="131"/>
      <c r="C514" s="131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</row>
    <row r="515" spans="2:17">
      <c r="B515" s="131"/>
      <c r="C515" s="131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</row>
    <row r="516" spans="2:17">
      <c r="B516" s="131"/>
      <c r="C516" s="131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</row>
    <row r="517" spans="2:17">
      <c r="B517" s="131"/>
      <c r="C517" s="131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</row>
    <row r="518" spans="2:17">
      <c r="B518" s="131"/>
      <c r="C518" s="131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</row>
    <row r="519" spans="2:17">
      <c r="B519" s="131"/>
      <c r="C519" s="131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</row>
    <row r="520" spans="2:17">
      <c r="B520" s="131"/>
      <c r="C520" s="131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</row>
    <row r="521" spans="2:17">
      <c r="B521" s="131"/>
      <c r="C521" s="131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</row>
    <row r="522" spans="2:17">
      <c r="B522" s="131"/>
      <c r="C522" s="131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</row>
    <row r="523" spans="2:17">
      <c r="B523" s="131"/>
      <c r="C523" s="131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</row>
    <row r="524" spans="2:17">
      <c r="B524" s="131"/>
      <c r="C524" s="131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</row>
    <row r="525" spans="2:17">
      <c r="B525" s="131"/>
      <c r="C525" s="131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</row>
    <row r="526" spans="2:17">
      <c r="B526" s="131"/>
      <c r="C526" s="131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</row>
    <row r="527" spans="2:17">
      <c r="B527" s="131"/>
      <c r="C527" s="131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</row>
    <row r="528" spans="2:17">
      <c r="B528" s="131"/>
      <c r="C528" s="131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</row>
    <row r="529" spans="2:17">
      <c r="B529" s="131"/>
      <c r="C529" s="131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</row>
    <row r="530" spans="2:17">
      <c r="B530" s="131"/>
      <c r="C530" s="131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</row>
    <row r="531" spans="2:17">
      <c r="B531" s="131"/>
      <c r="C531" s="131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</row>
    <row r="532" spans="2:17">
      <c r="B532" s="131"/>
      <c r="C532" s="131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</row>
    <row r="533" spans="2:17">
      <c r="B533" s="131"/>
      <c r="C533" s="131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</row>
    <row r="534" spans="2:17">
      <c r="B534" s="131"/>
      <c r="C534" s="131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</row>
    <row r="535" spans="2:17">
      <c r="B535" s="131"/>
      <c r="C535" s="131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</row>
    <row r="536" spans="2:17">
      <c r="B536" s="131"/>
      <c r="C536" s="131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</row>
    <row r="537" spans="2:17">
      <c r="B537" s="131"/>
      <c r="C537" s="131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</row>
    <row r="538" spans="2:17">
      <c r="B538" s="131"/>
      <c r="C538" s="131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</row>
    <row r="539" spans="2:17">
      <c r="B539" s="131"/>
      <c r="C539" s="131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</row>
    <row r="540" spans="2:17">
      <c r="B540" s="131"/>
      <c r="C540" s="131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</row>
    <row r="541" spans="2:17">
      <c r="B541" s="131"/>
      <c r="C541" s="131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</row>
    <row r="542" spans="2:17">
      <c r="B542" s="131"/>
      <c r="C542" s="131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</row>
    <row r="543" spans="2:17">
      <c r="B543" s="131"/>
      <c r="C543" s="131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</row>
    <row r="544" spans="2:17">
      <c r="B544" s="131"/>
      <c r="C544" s="131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</row>
    <row r="545" spans="2:17">
      <c r="B545" s="131"/>
      <c r="C545" s="131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</row>
    <row r="546" spans="2:17">
      <c r="B546" s="131"/>
      <c r="C546" s="131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</row>
    <row r="547" spans="2:17">
      <c r="B547" s="131"/>
      <c r="C547" s="131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</row>
    <row r="548" spans="2:17">
      <c r="B548" s="131"/>
      <c r="C548" s="131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</row>
    <row r="549" spans="2:17">
      <c r="B549" s="131"/>
      <c r="C549" s="131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</row>
    <row r="550" spans="2:17">
      <c r="B550" s="131"/>
      <c r="C550" s="131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</row>
    <row r="551" spans="2:17">
      <c r="B551" s="131"/>
      <c r="C551" s="131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</row>
    <row r="552" spans="2:17">
      <c r="B552" s="131"/>
      <c r="C552" s="131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</row>
    <row r="553" spans="2:17">
      <c r="B553" s="131"/>
      <c r="C553" s="131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</row>
    <row r="554" spans="2:17">
      <c r="B554" s="131"/>
      <c r="C554" s="131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</row>
    <row r="555" spans="2:17">
      <c r="B555" s="131"/>
      <c r="C555" s="131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</row>
    <row r="556" spans="2:17">
      <c r="B556" s="131"/>
      <c r="C556" s="131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</row>
    <row r="557" spans="2:17">
      <c r="B557" s="131"/>
      <c r="C557" s="131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</row>
    <row r="558" spans="2:17">
      <c r="B558" s="131"/>
      <c r="C558" s="131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8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topLeftCell="A10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4.7109375" style="2" bestFit="1" customWidth="1"/>
    <col min="4" max="4" width="9" style="2" bestFit="1" customWidth="1"/>
    <col min="5" max="5" width="11.28515625" style="2" bestFit="1" customWidth="1"/>
    <col min="6" max="6" width="5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146</v>
      </c>
      <c r="C1" s="77" t="s" vm="1">
        <v>224</v>
      </c>
    </row>
    <row r="2" spans="2:17">
      <c r="B2" s="56" t="s">
        <v>145</v>
      </c>
      <c r="C2" s="77" t="s">
        <v>225</v>
      </c>
    </row>
    <row r="3" spans="2:17">
      <c r="B3" s="56" t="s">
        <v>147</v>
      </c>
      <c r="C3" s="77" t="s">
        <v>226</v>
      </c>
    </row>
    <row r="4" spans="2:17">
      <c r="B4" s="56" t="s">
        <v>148</v>
      </c>
      <c r="C4" s="77">
        <v>12152</v>
      </c>
    </row>
    <row r="6" spans="2:17" ht="26.25" customHeight="1">
      <c r="B6" s="158" t="s">
        <v>176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</row>
    <row r="7" spans="2:17" s="3" customFormat="1" ht="63">
      <c r="B7" s="22" t="s">
        <v>116</v>
      </c>
      <c r="C7" s="30" t="s">
        <v>188</v>
      </c>
      <c r="D7" s="30" t="s">
        <v>46</v>
      </c>
      <c r="E7" s="30" t="s">
        <v>117</v>
      </c>
      <c r="F7" s="30" t="s">
        <v>15</v>
      </c>
      <c r="G7" s="30" t="s">
        <v>102</v>
      </c>
      <c r="H7" s="30" t="s">
        <v>68</v>
      </c>
      <c r="I7" s="30" t="s">
        <v>18</v>
      </c>
      <c r="J7" s="30" t="s">
        <v>101</v>
      </c>
      <c r="K7" s="13" t="s">
        <v>37</v>
      </c>
      <c r="L7" s="70" t="s">
        <v>19</v>
      </c>
      <c r="M7" s="30" t="s">
        <v>200</v>
      </c>
      <c r="N7" s="30" t="s">
        <v>199</v>
      </c>
      <c r="O7" s="30" t="s">
        <v>110</v>
      </c>
      <c r="P7" s="30" t="s">
        <v>149</v>
      </c>
      <c r="Q7" s="31" t="s">
        <v>151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207</v>
      </c>
      <c r="N8" s="16"/>
      <c r="O8" s="16" t="s">
        <v>203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113</v>
      </c>
    </row>
    <row r="10" spans="2:17" s="4" customFormat="1" ht="18" customHeight="1">
      <c r="B10" s="78" t="s">
        <v>42</v>
      </c>
      <c r="C10" s="79"/>
      <c r="D10" s="79"/>
      <c r="E10" s="79"/>
      <c r="F10" s="79"/>
      <c r="G10" s="79"/>
      <c r="H10" s="79"/>
      <c r="I10" s="87">
        <v>5.3173306779144349</v>
      </c>
      <c r="J10" s="79"/>
      <c r="K10" s="79"/>
      <c r="L10" s="100">
        <v>2.341612481444974E-2</v>
      </c>
      <c r="M10" s="87"/>
      <c r="N10" s="89"/>
      <c r="O10" s="87">
        <v>658.68829000000005</v>
      </c>
      <c r="P10" s="88">
        <v>1</v>
      </c>
      <c r="Q10" s="88">
        <f>O10/'סכום נכסי הקרן'!$C$42</f>
        <v>2.0640101349108968E-2</v>
      </c>
    </row>
    <row r="11" spans="2:17" ht="21.75" customHeight="1">
      <c r="B11" s="80" t="s">
        <v>40</v>
      </c>
      <c r="C11" s="81"/>
      <c r="D11" s="81"/>
      <c r="E11" s="81"/>
      <c r="F11" s="81"/>
      <c r="G11" s="81"/>
      <c r="H11" s="81"/>
      <c r="I11" s="90">
        <v>5.7545229801122266</v>
      </c>
      <c r="J11" s="81"/>
      <c r="K11" s="81"/>
      <c r="L11" s="101">
        <v>1.7828213678664079E-2</v>
      </c>
      <c r="M11" s="90"/>
      <c r="N11" s="92"/>
      <c r="O11" s="90">
        <v>470.97071999999997</v>
      </c>
      <c r="P11" s="91">
        <v>0.71501304509299834</v>
      </c>
      <c r="Q11" s="91">
        <f>O11/'סכום נכסי הקרן'!$C$42</f>
        <v>1.4757941716654505E-2</v>
      </c>
    </row>
    <row r="12" spans="2:17">
      <c r="B12" s="99" t="s">
        <v>38</v>
      </c>
      <c r="C12" s="81"/>
      <c r="D12" s="81"/>
      <c r="E12" s="81"/>
      <c r="F12" s="81"/>
      <c r="G12" s="81"/>
      <c r="H12" s="81"/>
      <c r="I12" s="90">
        <v>6.6194727096985124</v>
      </c>
      <c r="J12" s="81"/>
      <c r="K12" s="81"/>
      <c r="L12" s="101">
        <v>1.2611628410000185E-2</v>
      </c>
      <c r="M12" s="90"/>
      <c r="N12" s="92"/>
      <c r="O12" s="90">
        <f>SUM(O13:O18)</f>
        <v>135.92113000000001</v>
      </c>
      <c r="P12" s="91">
        <v>0.20635296249156029</v>
      </c>
      <c r="Q12" s="91">
        <f>O12/'סכום נכסי הקרן'!$C$42</f>
        <v>4.2591100240834939E-3</v>
      </c>
    </row>
    <row r="13" spans="2:17">
      <c r="B13" s="86" t="s">
        <v>1994</v>
      </c>
      <c r="C13" s="96" t="s">
        <v>1977</v>
      </c>
      <c r="D13" s="83">
        <v>6869</v>
      </c>
      <c r="E13" s="83"/>
      <c r="F13" s="83" t="s">
        <v>895</v>
      </c>
      <c r="G13" s="109">
        <v>43555</v>
      </c>
      <c r="H13" s="83"/>
      <c r="I13" s="93">
        <v>4.96</v>
      </c>
      <c r="J13" s="96" t="s">
        <v>133</v>
      </c>
      <c r="K13" s="97">
        <v>3.3400000000000006E-2</v>
      </c>
      <c r="L13" s="97">
        <v>3.3400000000000006E-2</v>
      </c>
      <c r="M13" s="93">
        <v>4696.7299999999996</v>
      </c>
      <c r="N13" s="95">
        <v>112.15</v>
      </c>
      <c r="O13" s="93">
        <v>5.2666900000000005</v>
      </c>
      <c r="P13" s="94">
        <v>7.9967718873520579E-3</v>
      </c>
      <c r="Q13" s="94">
        <f>O13/'סכום נכסי הקרן'!$C$42</f>
        <v>1.650325609619365E-4</v>
      </c>
    </row>
    <row r="14" spans="2:17">
      <c r="B14" s="86" t="s">
        <v>1994</v>
      </c>
      <c r="C14" s="96" t="s">
        <v>1977</v>
      </c>
      <c r="D14" s="83">
        <v>6870</v>
      </c>
      <c r="E14" s="83"/>
      <c r="F14" s="83" t="s">
        <v>895</v>
      </c>
      <c r="G14" s="109">
        <v>43555</v>
      </c>
      <c r="H14" s="83"/>
      <c r="I14" s="93">
        <v>6.86</v>
      </c>
      <c r="J14" s="96" t="s">
        <v>133</v>
      </c>
      <c r="K14" s="97">
        <v>1.4800000000000002E-2</v>
      </c>
      <c r="L14" s="97">
        <v>1.4800000000000002E-2</v>
      </c>
      <c r="M14" s="93">
        <v>44557.27</v>
      </c>
      <c r="N14" s="95">
        <v>101.23</v>
      </c>
      <c r="O14" s="93">
        <v>45.105319999999999</v>
      </c>
      <c r="P14" s="94">
        <v>6.8477488798229583E-2</v>
      </c>
      <c r="Q14" s="94">
        <f>O14/'סכום נכסי הקרן'!$C$42</f>
        <v>1.4133823089279324E-3</v>
      </c>
    </row>
    <row r="15" spans="2:17">
      <c r="B15" s="86" t="s">
        <v>1994</v>
      </c>
      <c r="C15" s="96" t="s">
        <v>1977</v>
      </c>
      <c r="D15" s="83">
        <v>6868</v>
      </c>
      <c r="E15" s="83"/>
      <c r="F15" s="83" t="s">
        <v>895</v>
      </c>
      <c r="G15" s="109">
        <v>43555</v>
      </c>
      <c r="H15" s="83"/>
      <c r="I15" s="93">
        <v>6.94</v>
      </c>
      <c r="J15" s="96" t="s">
        <v>133</v>
      </c>
      <c r="K15" s="97">
        <v>1.7299999999999999E-2</v>
      </c>
      <c r="L15" s="97">
        <v>1.7299999999999999E-2</v>
      </c>
      <c r="M15" s="93">
        <v>8245.75</v>
      </c>
      <c r="N15" s="95">
        <v>110.11</v>
      </c>
      <c r="O15" s="93">
        <v>9.0793900000000001</v>
      </c>
      <c r="P15" s="94">
        <v>1.3784046472118092E-2</v>
      </c>
      <c r="Q15" s="94">
        <f>O15/'סכום נכסי הקרן'!$C$42</f>
        <v>2.8450411618534535E-4</v>
      </c>
    </row>
    <row r="16" spans="2:17">
      <c r="B16" s="86" t="s">
        <v>1994</v>
      </c>
      <c r="C16" s="96" t="s">
        <v>1977</v>
      </c>
      <c r="D16" s="83">
        <v>6867</v>
      </c>
      <c r="E16" s="83"/>
      <c r="F16" s="83" t="s">
        <v>895</v>
      </c>
      <c r="G16" s="109">
        <v>43555</v>
      </c>
      <c r="H16" s="83"/>
      <c r="I16" s="93">
        <v>6.9099999999999993</v>
      </c>
      <c r="J16" s="96" t="s">
        <v>133</v>
      </c>
      <c r="K16" s="97">
        <v>9.1999999999999998E-3</v>
      </c>
      <c r="L16" s="97">
        <v>9.1999999999999998E-3</v>
      </c>
      <c r="M16" s="93">
        <v>20575.86</v>
      </c>
      <c r="N16" s="95">
        <v>107.99</v>
      </c>
      <c r="O16" s="93">
        <v>22.219860000000001</v>
      </c>
      <c r="P16" s="94">
        <v>3.3733497827933147E-2</v>
      </c>
      <c r="Q16" s="94">
        <f>O16/'סכום נכסי הקרן'!$C$42</f>
        <v>6.9626281402848742E-4</v>
      </c>
    </row>
    <row r="17" spans="2:17">
      <c r="B17" s="86" t="s">
        <v>1994</v>
      </c>
      <c r="C17" s="96" t="s">
        <v>1977</v>
      </c>
      <c r="D17" s="83">
        <v>6866</v>
      </c>
      <c r="E17" s="83"/>
      <c r="F17" s="83" t="s">
        <v>895</v>
      </c>
      <c r="G17" s="109">
        <v>43555</v>
      </c>
      <c r="H17" s="83"/>
      <c r="I17" s="93">
        <v>7.4999999999999991</v>
      </c>
      <c r="J17" s="96" t="s">
        <v>133</v>
      </c>
      <c r="K17" s="97">
        <v>3.6000000000000003E-3</v>
      </c>
      <c r="L17" s="97">
        <v>3.6000000000000003E-3</v>
      </c>
      <c r="M17" s="93">
        <v>28653.439999999999</v>
      </c>
      <c r="N17" s="95">
        <v>106.96</v>
      </c>
      <c r="O17" s="93">
        <v>30.647559999999999</v>
      </c>
      <c r="P17" s="94">
        <v>4.6528411792473183E-2</v>
      </c>
      <c r="Q17" s="94">
        <f>O17/'סכום נכסי הקרן'!$C$42</f>
        <v>9.6034612138451404E-4</v>
      </c>
    </row>
    <row r="18" spans="2:17">
      <c r="B18" s="86" t="s">
        <v>1994</v>
      </c>
      <c r="C18" s="96" t="s">
        <v>1977</v>
      </c>
      <c r="D18" s="83">
        <v>6865</v>
      </c>
      <c r="E18" s="83"/>
      <c r="F18" s="83" t="s">
        <v>895</v>
      </c>
      <c r="G18" s="109">
        <v>43555</v>
      </c>
      <c r="H18" s="83"/>
      <c r="I18" s="93">
        <v>4.99</v>
      </c>
      <c r="J18" s="96" t="s">
        <v>133</v>
      </c>
      <c r="K18" s="97">
        <v>1.6900000000000002E-2</v>
      </c>
      <c r="L18" s="97">
        <v>1.6900000000000002E-2</v>
      </c>
      <c r="M18" s="93">
        <v>20181.79</v>
      </c>
      <c r="N18" s="95">
        <v>116.95</v>
      </c>
      <c r="O18" s="93">
        <v>23.602309999999999</v>
      </c>
      <c r="P18" s="94">
        <v>3.5832745713454232E-2</v>
      </c>
      <c r="Q18" s="94">
        <f>O18/'סכום נכסי הקרן'!$C$42</f>
        <v>7.3958210259527767E-4</v>
      </c>
    </row>
    <row r="19" spans="2:17">
      <c r="B19" s="82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93"/>
      <c r="N19" s="95"/>
      <c r="O19" s="83"/>
      <c r="P19" s="94"/>
      <c r="Q19" s="83"/>
    </row>
    <row r="20" spans="2:17">
      <c r="B20" s="99" t="s">
        <v>39</v>
      </c>
      <c r="C20" s="81"/>
      <c r="D20" s="81"/>
      <c r="E20" s="81"/>
      <c r="F20" s="81"/>
      <c r="G20" s="81"/>
      <c r="H20" s="81"/>
      <c r="I20" s="90">
        <v>5.4036306156208331</v>
      </c>
      <c r="J20" s="81"/>
      <c r="K20" s="81"/>
      <c r="L20" s="101">
        <v>1.9944468062175515E-2</v>
      </c>
      <c r="M20" s="90"/>
      <c r="N20" s="92"/>
      <c r="O20" s="90">
        <f>SUM(O21:O30)</f>
        <v>335.04958999999997</v>
      </c>
      <c r="P20" s="91">
        <v>0.50866008260143813</v>
      </c>
      <c r="Q20" s="91">
        <f>O20/'סכום נכסי הקרן'!$C$42</f>
        <v>1.0498831692571011E-2</v>
      </c>
    </row>
    <row r="21" spans="2:17">
      <c r="B21" s="86" t="s">
        <v>1995</v>
      </c>
      <c r="C21" s="96" t="s">
        <v>1977</v>
      </c>
      <c r="D21" s="83">
        <v>6686</v>
      </c>
      <c r="E21" s="83" t="s">
        <v>1978</v>
      </c>
      <c r="F21" s="83" t="s">
        <v>1979</v>
      </c>
      <c r="G21" s="109">
        <v>43496</v>
      </c>
      <c r="H21" s="83" t="s">
        <v>1976</v>
      </c>
      <c r="I21" s="93">
        <v>1</v>
      </c>
      <c r="J21" s="96" t="s">
        <v>133</v>
      </c>
      <c r="K21" s="97">
        <v>2.2970000000000001E-2</v>
      </c>
      <c r="L21" s="97">
        <v>1.2500000000000001E-2</v>
      </c>
      <c r="M21" s="93">
        <v>37353</v>
      </c>
      <c r="N21" s="95">
        <v>102.17</v>
      </c>
      <c r="O21" s="93">
        <v>38.163559999999997</v>
      </c>
      <c r="P21" s="94">
        <v>5.7938725462995548E-2</v>
      </c>
      <c r="Q21" s="94">
        <f>O21/'סכום נכסי הקרן'!$C$42</f>
        <v>1.1958611655944285E-3</v>
      </c>
    </row>
    <row r="22" spans="2:17">
      <c r="B22" s="86" t="s">
        <v>1996</v>
      </c>
      <c r="C22" s="96" t="s">
        <v>1980</v>
      </c>
      <c r="D22" s="83">
        <v>7127</v>
      </c>
      <c r="E22" s="83" t="s">
        <v>1981</v>
      </c>
      <c r="F22" s="83" t="s">
        <v>1735</v>
      </c>
      <c r="G22" s="109">
        <v>43708</v>
      </c>
      <c r="H22" s="83" t="s">
        <v>1976</v>
      </c>
      <c r="I22" s="93">
        <v>6.98</v>
      </c>
      <c r="J22" s="96" t="s">
        <v>133</v>
      </c>
      <c r="K22" s="97">
        <v>3.1E-2</v>
      </c>
      <c r="L22" s="97">
        <v>1.2400000000000001E-2</v>
      </c>
      <c r="M22" s="93">
        <v>37849.75</v>
      </c>
      <c r="N22" s="95">
        <v>114.12</v>
      </c>
      <c r="O22" s="93">
        <v>43.194139999999997</v>
      </c>
      <c r="P22" s="94">
        <v>6.5575994982391431E-2</v>
      </c>
      <c r="Q22" s="94">
        <f>O22/'סכום נכסי הקרן'!$C$42</f>
        <v>1.3534951825052203E-3</v>
      </c>
    </row>
    <row r="23" spans="2:17">
      <c r="B23" s="86" t="s">
        <v>1996</v>
      </c>
      <c r="C23" s="96" t="s">
        <v>1980</v>
      </c>
      <c r="D23" s="83">
        <v>7128</v>
      </c>
      <c r="E23" s="83" t="s">
        <v>1981</v>
      </c>
      <c r="F23" s="83" t="s">
        <v>1735</v>
      </c>
      <c r="G23" s="109">
        <v>43708</v>
      </c>
      <c r="H23" s="83" t="s">
        <v>1976</v>
      </c>
      <c r="I23" s="93">
        <v>7.0100000000000007</v>
      </c>
      <c r="J23" s="96" t="s">
        <v>133</v>
      </c>
      <c r="K23" s="97">
        <v>2.4900000000000002E-2</v>
      </c>
      <c r="L23" s="97">
        <v>1.2500000000000002E-2</v>
      </c>
      <c r="M23" s="93">
        <v>16068.54</v>
      </c>
      <c r="N23" s="95">
        <v>111.5</v>
      </c>
      <c r="O23" s="93">
        <v>17.916419999999999</v>
      </c>
      <c r="P23" s="94">
        <v>2.7200149557843206E-2</v>
      </c>
      <c r="Q23" s="94">
        <f>O23/'סכום נכסי הקרן'!$C$42</f>
        <v>5.6141384358480528E-4</v>
      </c>
    </row>
    <row r="24" spans="2:17">
      <c r="B24" s="86" t="s">
        <v>1996</v>
      </c>
      <c r="C24" s="96" t="s">
        <v>1980</v>
      </c>
      <c r="D24" s="83">
        <v>7130</v>
      </c>
      <c r="E24" s="83" t="s">
        <v>1981</v>
      </c>
      <c r="F24" s="83" t="s">
        <v>1735</v>
      </c>
      <c r="G24" s="109">
        <v>43708</v>
      </c>
      <c r="H24" s="83" t="s">
        <v>1976</v>
      </c>
      <c r="I24" s="93">
        <v>7.37</v>
      </c>
      <c r="J24" s="96" t="s">
        <v>133</v>
      </c>
      <c r="K24" s="97">
        <v>3.6000000000000004E-2</v>
      </c>
      <c r="L24" s="97">
        <v>1.29E-2</v>
      </c>
      <c r="M24" s="93">
        <v>10063.459999999999</v>
      </c>
      <c r="N24" s="95">
        <v>118.79</v>
      </c>
      <c r="O24" s="93">
        <v>11.954379999999999</v>
      </c>
      <c r="P24" s="94">
        <v>1.8148766543276483E-2</v>
      </c>
      <c r="Q24" s="94">
        <f>O24/'סכום נכסי הקרן'!$C$42</f>
        <v>3.7459238081454465E-4</v>
      </c>
    </row>
    <row r="25" spans="2:17">
      <c r="B25" s="86" t="s">
        <v>1997</v>
      </c>
      <c r="C25" s="96" t="s">
        <v>1980</v>
      </c>
      <c r="D25" s="83" t="s">
        <v>1982</v>
      </c>
      <c r="E25" s="83" t="s">
        <v>1983</v>
      </c>
      <c r="F25" s="83" t="s">
        <v>895</v>
      </c>
      <c r="G25" s="109">
        <v>43803</v>
      </c>
      <c r="H25" s="83"/>
      <c r="I25" s="93">
        <v>7</v>
      </c>
      <c r="J25" s="96" t="s">
        <v>134</v>
      </c>
      <c r="K25" s="97">
        <v>2.3629999999999998E-2</v>
      </c>
      <c r="L25" s="97">
        <v>2.5899999999999999E-2</v>
      </c>
      <c r="M25" s="93">
        <v>37758.61</v>
      </c>
      <c r="N25" s="95">
        <v>99.04</v>
      </c>
      <c r="O25" s="93">
        <v>145.02963</v>
      </c>
      <c r="P25" s="94">
        <v>0.22017945696286781</v>
      </c>
      <c r="Q25" s="94">
        <f>O25/'סכום נכסי הקרן'!$C$42</f>
        <v>4.5445263067053678E-3</v>
      </c>
    </row>
    <row r="26" spans="2:17">
      <c r="B26" s="86" t="s">
        <v>1998</v>
      </c>
      <c r="C26" s="96" t="s">
        <v>1977</v>
      </c>
      <c r="D26" s="83">
        <v>7202</v>
      </c>
      <c r="E26" s="83" t="s">
        <v>1984</v>
      </c>
      <c r="F26" s="83" t="s">
        <v>895</v>
      </c>
      <c r="G26" s="141">
        <v>43734</v>
      </c>
      <c r="H26" s="83"/>
      <c r="I26" s="93">
        <v>2.2799999999999998</v>
      </c>
      <c r="J26" s="96" t="s">
        <v>133</v>
      </c>
      <c r="K26" s="97">
        <v>2.2499999999999999E-2</v>
      </c>
      <c r="L26" s="97">
        <v>1.9900000000000001E-2</v>
      </c>
      <c r="M26" s="93">
        <v>12673.86</v>
      </c>
      <c r="N26" s="95">
        <v>100.63</v>
      </c>
      <c r="O26" s="93">
        <v>12.7537</v>
      </c>
      <c r="P26" s="94">
        <v>1.9362269215382588E-2</v>
      </c>
      <c r="Q26" s="94">
        <f>O26/'סכום נכסי הקרן'!$C$42</f>
        <v>3.996391989542292E-4</v>
      </c>
    </row>
    <row r="27" spans="2:17">
      <c r="B27" s="86" t="s">
        <v>1998</v>
      </c>
      <c r="C27" s="96" t="s">
        <v>1977</v>
      </c>
      <c r="D27" s="83">
        <v>7203</v>
      </c>
      <c r="E27" s="83" t="s">
        <v>1984</v>
      </c>
      <c r="F27" s="83" t="s">
        <v>895</v>
      </c>
      <c r="G27" s="141">
        <v>43734</v>
      </c>
      <c r="H27" s="83"/>
      <c r="I27" s="93">
        <v>0.42</v>
      </c>
      <c r="J27" s="96" t="s">
        <v>133</v>
      </c>
      <c r="K27" s="97">
        <v>0.02</v>
      </c>
      <c r="L27" s="97">
        <v>1.6199999999999999E-2</v>
      </c>
      <c r="M27" s="93">
        <v>4241.5200000000004</v>
      </c>
      <c r="N27" s="95">
        <v>100.16</v>
      </c>
      <c r="O27" s="93">
        <v>4.2483000000000004</v>
      </c>
      <c r="P27" s="94">
        <v>6.4496364433623077E-3</v>
      </c>
      <c r="Q27" s="94">
        <f>O27/'סכום נכסי הקרן'!$C$42</f>
        <v>1.3312114985590472E-4</v>
      </c>
    </row>
    <row r="28" spans="2:17">
      <c r="B28" s="86" t="s">
        <v>1998</v>
      </c>
      <c r="C28" s="96" t="s">
        <v>1977</v>
      </c>
      <c r="D28" s="83">
        <v>7250</v>
      </c>
      <c r="E28" s="83" t="s">
        <v>1984</v>
      </c>
      <c r="F28" s="83" t="s">
        <v>895</v>
      </c>
      <c r="G28" s="109">
        <v>43768</v>
      </c>
      <c r="H28" s="83"/>
      <c r="I28" s="93">
        <v>2.2800000000000002</v>
      </c>
      <c r="J28" s="96" t="s">
        <v>133</v>
      </c>
      <c r="K28" s="97">
        <v>2.2499999999999999E-2</v>
      </c>
      <c r="L28" s="97">
        <v>2.1900000000000003E-2</v>
      </c>
      <c r="M28" s="93">
        <v>6759.8</v>
      </c>
      <c r="N28" s="95">
        <v>100.17</v>
      </c>
      <c r="O28" s="93">
        <v>6.7713000000000001</v>
      </c>
      <c r="P28" s="94">
        <v>1.0279976284381797E-2</v>
      </c>
      <c r="Q28" s="94">
        <f>O28/'סכום נכסי הקרן'!$C$42</f>
        <v>2.1217975237607692E-4</v>
      </c>
    </row>
    <row r="29" spans="2:17">
      <c r="B29" s="86" t="s">
        <v>1998</v>
      </c>
      <c r="C29" s="96" t="s">
        <v>1977</v>
      </c>
      <c r="D29" s="83">
        <v>7251</v>
      </c>
      <c r="E29" s="83" t="s">
        <v>1984</v>
      </c>
      <c r="F29" s="83" t="s">
        <v>895</v>
      </c>
      <c r="G29" s="109">
        <v>43768</v>
      </c>
      <c r="H29" s="83"/>
      <c r="I29" s="93">
        <v>0.42000000000000004</v>
      </c>
      <c r="J29" s="96" t="s">
        <v>133</v>
      </c>
      <c r="K29" s="97">
        <v>0.02</v>
      </c>
      <c r="L29" s="97">
        <v>2.23E-2</v>
      </c>
      <c r="M29" s="93">
        <v>2595.44</v>
      </c>
      <c r="N29" s="95">
        <v>99.91</v>
      </c>
      <c r="O29" s="93">
        <v>2.5930999999999997</v>
      </c>
      <c r="P29" s="94">
        <v>3.936763472749758E-3</v>
      </c>
      <c r="Q29" s="94">
        <f>O29/'סכום נכסי הקרן'!$C$42</f>
        <v>8.125519706502518E-5</v>
      </c>
    </row>
    <row r="30" spans="2:17">
      <c r="B30" s="86" t="s">
        <v>1999</v>
      </c>
      <c r="C30" s="96" t="s">
        <v>1977</v>
      </c>
      <c r="D30" s="83">
        <v>6718</v>
      </c>
      <c r="E30" s="83" t="s">
        <v>1985</v>
      </c>
      <c r="F30" s="83" t="s">
        <v>895</v>
      </c>
      <c r="G30" s="109">
        <v>43482</v>
      </c>
      <c r="H30" s="83"/>
      <c r="I30" s="93">
        <v>3.7100000000000004</v>
      </c>
      <c r="J30" s="96" t="s">
        <v>133</v>
      </c>
      <c r="K30" s="97">
        <v>4.1239999999999999E-2</v>
      </c>
      <c r="L30" s="97">
        <v>1.9200000000000002E-2</v>
      </c>
      <c r="M30" s="93">
        <v>48380.45</v>
      </c>
      <c r="N30" s="95">
        <v>108.36</v>
      </c>
      <c r="O30" s="93">
        <v>52.425059999999995</v>
      </c>
      <c r="P30" s="94">
        <v>7.9590089570288236E-2</v>
      </c>
      <c r="Q30" s="94">
        <f>O30/'סכום נכסי הקרן'!$C$42</f>
        <v>1.6427475151154097E-3</v>
      </c>
    </row>
    <row r="31" spans="2:17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93"/>
      <c r="N31" s="95"/>
      <c r="O31" s="83"/>
      <c r="P31" s="94"/>
      <c r="Q31" s="83"/>
    </row>
    <row r="32" spans="2:17">
      <c r="B32" s="80" t="s">
        <v>41</v>
      </c>
      <c r="C32" s="81"/>
      <c r="D32" s="81"/>
      <c r="E32" s="81"/>
      <c r="F32" s="81"/>
      <c r="G32" s="81"/>
      <c r="H32" s="81"/>
      <c r="I32" s="90">
        <v>4.220444684000543</v>
      </c>
      <c r="J32" s="81"/>
      <c r="K32" s="81"/>
      <c r="L32" s="101">
        <v>3.7435851135298626E-2</v>
      </c>
      <c r="M32" s="90"/>
      <c r="N32" s="92"/>
      <c r="O32" s="90">
        <v>187.71756999999999</v>
      </c>
      <c r="P32" s="91">
        <v>0.2849869549070016</v>
      </c>
      <c r="Q32" s="91">
        <f>O32/'סכום נכסי הקרן'!$C$42</f>
        <v>5.88215963245446E-3</v>
      </c>
    </row>
    <row r="33" spans="2:17">
      <c r="B33" s="99" t="s">
        <v>39</v>
      </c>
      <c r="C33" s="81"/>
      <c r="D33" s="81"/>
      <c r="E33" s="81"/>
      <c r="F33" s="81"/>
      <c r="G33" s="81"/>
      <c r="H33" s="81"/>
      <c r="I33" s="90">
        <v>4.220444684000543</v>
      </c>
      <c r="J33" s="81"/>
      <c r="K33" s="81"/>
      <c r="L33" s="101">
        <v>3.7435851135298626E-2</v>
      </c>
      <c r="M33" s="90"/>
      <c r="N33" s="92"/>
      <c r="O33" s="90">
        <v>187.71756999999999</v>
      </c>
      <c r="P33" s="91">
        <v>0.2849869549070016</v>
      </c>
      <c r="Q33" s="91">
        <f>O33/'סכום נכסי הקרן'!$C$42</f>
        <v>5.88215963245446E-3</v>
      </c>
    </row>
    <row r="34" spans="2:17">
      <c r="B34" s="86" t="s">
        <v>2000</v>
      </c>
      <c r="C34" s="96" t="s">
        <v>1977</v>
      </c>
      <c r="D34" s="83">
        <v>6831</v>
      </c>
      <c r="E34" s="83"/>
      <c r="F34" s="83" t="s">
        <v>1735</v>
      </c>
      <c r="G34" s="109">
        <v>43754</v>
      </c>
      <c r="H34" s="83" t="s">
        <v>312</v>
      </c>
      <c r="I34" s="93">
        <v>5.72</v>
      </c>
      <c r="J34" s="96" t="s">
        <v>132</v>
      </c>
      <c r="K34" s="97">
        <v>4.5999999999999999E-2</v>
      </c>
      <c r="L34" s="97">
        <v>3.6799999999999999E-2</v>
      </c>
      <c r="M34" s="93">
        <v>12580.91</v>
      </c>
      <c r="N34" s="95">
        <v>106.85</v>
      </c>
      <c r="O34" s="93">
        <v>46.457970000000003</v>
      </c>
      <c r="P34" s="94">
        <v>7.0531039803364351E-2</v>
      </c>
      <c r="Q34" s="94">
        <f>O34/'סכום נכסי הקרן'!$C$42</f>
        <v>1.4557678097994787E-3</v>
      </c>
    </row>
    <row r="35" spans="2:17">
      <c r="B35" s="86" t="s">
        <v>2001</v>
      </c>
      <c r="C35" s="96" t="s">
        <v>1980</v>
      </c>
      <c r="D35" s="83" t="s">
        <v>1986</v>
      </c>
      <c r="E35" s="83"/>
      <c r="F35" s="83" t="s">
        <v>918</v>
      </c>
      <c r="G35" s="109">
        <v>43811</v>
      </c>
      <c r="H35" s="83" t="s">
        <v>885</v>
      </c>
      <c r="I35" s="93">
        <v>9.8600000000000012</v>
      </c>
      <c r="J35" s="96" t="s">
        <v>132</v>
      </c>
      <c r="K35" s="97">
        <v>4.4800000000000006E-2</v>
      </c>
      <c r="L35" s="97">
        <v>4.4299999999999985E-2</v>
      </c>
      <c r="M35" s="93">
        <v>6327.45</v>
      </c>
      <c r="N35" s="95">
        <v>101.8</v>
      </c>
      <c r="O35" s="93">
        <v>22.261299999999999</v>
      </c>
      <c r="P35" s="94">
        <v>3.3796410742325471E-2</v>
      </c>
      <c r="Q35" s="94">
        <f>O35/'סכום נכסי הקרן'!$C$42</f>
        <v>6.9756134295771276E-4</v>
      </c>
    </row>
    <row r="36" spans="2:17">
      <c r="B36" s="86" t="s">
        <v>2002</v>
      </c>
      <c r="C36" s="96" t="s">
        <v>1980</v>
      </c>
      <c r="D36" s="83">
        <v>7319</v>
      </c>
      <c r="E36" s="83"/>
      <c r="F36" s="83" t="s">
        <v>895</v>
      </c>
      <c r="G36" s="109">
        <v>43818</v>
      </c>
      <c r="H36" s="83"/>
      <c r="I36" s="93">
        <v>2.5799999999999996</v>
      </c>
      <c r="J36" s="96" t="s">
        <v>132</v>
      </c>
      <c r="K36" s="97">
        <v>3.7089999999999998E-2</v>
      </c>
      <c r="L36" s="97">
        <v>3.6399999999999995E-2</v>
      </c>
      <c r="M36" s="93">
        <v>33193.480000000003</v>
      </c>
      <c r="N36" s="95">
        <v>100.66</v>
      </c>
      <c r="O36" s="93">
        <v>115.4738</v>
      </c>
      <c r="P36" s="94">
        <v>0.1753087184835182</v>
      </c>
      <c r="Q36" s="94">
        <f>O36/'סכום נכסי הקרן'!$C$42</f>
        <v>3.6183897168822281E-3</v>
      </c>
    </row>
    <row r="37" spans="2:17">
      <c r="B37" s="86" t="s">
        <v>2002</v>
      </c>
      <c r="C37" s="96" t="s">
        <v>1980</v>
      </c>
      <c r="D37" s="83">
        <v>7320</v>
      </c>
      <c r="E37" s="83"/>
      <c r="F37" s="83" t="s">
        <v>895</v>
      </c>
      <c r="G37" s="109">
        <v>43819</v>
      </c>
      <c r="H37" s="83"/>
      <c r="I37" s="93">
        <v>2.5799999999999996</v>
      </c>
      <c r="J37" s="96" t="s">
        <v>132</v>
      </c>
      <c r="K37" s="97">
        <v>3.7089999999999998E-2</v>
      </c>
      <c r="L37" s="97">
        <v>3.6400000000000002E-2</v>
      </c>
      <c r="M37" s="93">
        <v>1013.24</v>
      </c>
      <c r="N37" s="95">
        <v>100.65</v>
      </c>
      <c r="O37" s="93">
        <v>3.5245000000000002</v>
      </c>
      <c r="P37" s="94">
        <v>5.3507858777935768E-3</v>
      </c>
      <c r="Q37" s="94">
        <f>O37/'סכום נכסי הקרן'!$C$42</f>
        <v>1.1044076281504042E-4</v>
      </c>
    </row>
    <row r="38" spans="2:17">
      <c r="B38" s="131"/>
      <c r="C38" s="131"/>
      <c r="D38" s="131"/>
      <c r="E38" s="131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</row>
    <row r="39" spans="2:17">
      <c r="B39" s="131"/>
      <c r="C39" s="131"/>
      <c r="D39" s="131"/>
      <c r="E39" s="131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2:17">
      <c r="B40" s="131"/>
      <c r="C40" s="131"/>
      <c r="D40" s="131"/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</row>
    <row r="41" spans="2:17">
      <c r="B41" s="133" t="s">
        <v>216</v>
      </c>
      <c r="C41" s="131"/>
      <c r="D41" s="131"/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</row>
    <row r="42" spans="2:17">
      <c r="B42" s="133" t="s">
        <v>112</v>
      </c>
      <c r="C42" s="131"/>
      <c r="D42" s="131"/>
      <c r="E42" s="131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</row>
    <row r="43" spans="2:17">
      <c r="B43" s="133" t="s">
        <v>198</v>
      </c>
      <c r="C43" s="131"/>
      <c r="D43" s="131"/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</row>
    <row r="44" spans="2:17">
      <c r="B44" s="133" t="s">
        <v>206</v>
      </c>
      <c r="C44" s="131"/>
      <c r="D44" s="131"/>
      <c r="E44" s="131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2:17">
      <c r="B45" s="131"/>
      <c r="C45" s="131"/>
      <c r="D45" s="131"/>
      <c r="E45" s="131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6" spans="2:17">
      <c r="B46" s="131"/>
      <c r="C46" s="131"/>
      <c r="D46" s="131"/>
      <c r="E46" s="131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2:17">
      <c r="B47" s="131"/>
      <c r="C47" s="131"/>
      <c r="D47" s="131"/>
      <c r="E47" s="131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2:17">
      <c r="B48" s="131"/>
      <c r="C48" s="131"/>
      <c r="D48" s="131"/>
      <c r="E48" s="131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</row>
    <row r="49" spans="2:17">
      <c r="B49" s="131"/>
      <c r="C49" s="131"/>
      <c r="D49" s="131"/>
      <c r="E49" s="131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2:17">
      <c r="B50" s="131"/>
      <c r="C50" s="131"/>
      <c r="D50" s="131"/>
      <c r="E50" s="131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</row>
    <row r="51" spans="2:17">
      <c r="B51" s="131"/>
      <c r="C51" s="131"/>
      <c r="D51" s="131"/>
      <c r="E51" s="131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</row>
    <row r="52" spans="2:17">
      <c r="B52" s="131"/>
      <c r="C52" s="131"/>
      <c r="D52" s="131"/>
      <c r="E52" s="131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</row>
    <row r="53" spans="2:17">
      <c r="B53" s="131"/>
      <c r="C53" s="131"/>
      <c r="D53" s="131"/>
      <c r="E53" s="131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</row>
    <row r="54" spans="2:17">
      <c r="B54" s="131"/>
      <c r="C54" s="131"/>
      <c r="D54" s="131"/>
      <c r="E54" s="131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</row>
    <row r="55" spans="2:17">
      <c r="B55" s="131"/>
      <c r="C55" s="131"/>
      <c r="D55" s="131"/>
      <c r="E55" s="131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</row>
    <row r="56" spans="2:17">
      <c r="B56" s="131"/>
      <c r="C56" s="131"/>
      <c r="D56" s="131"/>
      <c r="E56" s="131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</row>
    <row r="57" spans="2:17">
      <c r="B57" s="131"/>
      <c r="C57" s="131"/>
      <c r="D57" s="131"/>
      <c r="E57" s="131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</row>
    <row r="58" spans="2:17">
      <c r="B58" s="131"/>
      <c r="C58" s="131"/>
      <c r="D58" s="131"/>
      <c r="E58" s="131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</row>
    <row r="59" spans="2:17">
      <c r="B59" s="131"/>
      <c r="C59" s="131"/>
      <c r="D59" s="131"/>
      <c r="E59" s="131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</row>
    <row r="60" spans="2:17">
      <c r="B60" s="131"/>
      <c r="C60" s="131"/>
      <c r="D60" s="131"/>
      <c r="E60" s="131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</row>
    <row r="61" spans="2:17">
      <c r="B61" s="131"/>
      <c r="C61" s="131"/>
      <c r="D61" s="131"/>
      <c r="E61" s="131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2:17">
      <c r="B62" s="131"/>
      <c r="C62" s="131"/>
      <c r="D62" s="131"/>
      <c r="E62" s="131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2:17">
      <c r="B63" s="131"/>
      <c r="C63" s="131"/>
      <c r="D63" s="131"/>
      <c r="E63" s="131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</row>
    <row r="64" spans="2:17">
      <c r="B64" s="131"/>
      <c r="C64" s="131"/>
      <c r="D64" s="131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</row>
    <row r="65" spans="2:17">
      <c r="B65" s="131"/>
      <c r="C65" s="131"/>
      <c r="D65" s="131"/>
      <c r="E65" s="131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</row>
    <row r="66" spans="2:17">
      <c r="B66" s="131"/>
      <c r="C66" s="131"/>
      <c r="D66" s="131"/>
      <c r="E66" s="131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</row>
    <row r="67" spans="2:17">
      <c r="B67" s="131"/>
      <c r="C67" s="131"/>
      <c r="D67" s="131"/>
      <c r="E67" s="131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</row>
    <row r="68" spans="2:17">
      <c r="B68" s="131"/>
      <c r="C68" s="131"/>
      <c r="D68" s="131"/>
      <c r="E68" s="131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</row>
    <row r="69" spans="2:17">
      <c r="B69" s="131"/>
      <c r="C69" s="131"/>
      <c r="D69" s="131"/>
      <c r="E69" s="131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</row>
    <row r="70" spans="2:17">
      <c r="B70" s="131"/>
      <c r="C70" s="131"/>
      <c r="D70" s="131"/>
      <c r="E70" s="131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</row>
    <row r="71" spans="2:17">
      <c r="B71" s="131"/>
      <c r="C71" s="131"/>
      <c r="D71" s="131"/>
      <c r="E71" s="131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2:17">
      <c r="B72" s="131"/>
      <c r="C72" s="131"/>
      <c r="D72" s="131"/>
      <c r="E72" s="131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2:17">
      <c r="B73" s="131"/>
      <c r="C73" s="131"/>
      <c r="D73" s="131"/>
      <c r="E73" s="131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</row>
    <row r="74" spans="2:17">
      <c r="B74" s="131"/>
      <c r="C74" s="131"/>
      <c r="D74" s="131"/>
      <c r="E74" s="131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</row>
    <row r="75" spans="2:17">
      <c r="B75" s="131"/>
      <c r="C75" s="131"/>
      <c r="D75" s="131"/>
      <c r="E75" s="131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</row>
    <row r="76" spans="2:17">
      <c r="B76" s="131"/>
      <c r="C76" s="131"/>
      <c r="D76" s="131"/>
      <c r="E76" s="131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</row>
    <row r="77" spans="2:17">
      <c r="B77" s="131"/>
      <c r="C77" s="131"/>
      <c r="D77" s="131"/>
      <c r="E77" s="131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</row>
    <row r="78" spans="2:17">
      <c r="B78" s="131"/>
      <c r="C78" s="131"/>
      <c r="D78" s="131"/>
      <c r="E78" s="131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</row>
    <row r="79" spans="2:17">
      <c r="B79" s="131"/>
      <c r="C79" s="131"/>
      <c r="D79" s="131"/>
      <c r="E79" s="131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</row>
    <row r="80" spans="2:17">
      <c r="B80" s="131"/>
      <c r="C80" s="131"/>
      <c r="D80" s="131"/>
      <c r="E80" s="131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</row>
    <row r="81" spans="2:17">
      <c r="B81" s="131"/>
      <c r="C81" s="131"/>
      <c r="D81" s="131"/>
      <c r="E81" s="131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</row>
    <row r="82" spans="2:17">
      <c r="B82" s="131"/>
      <c r="C82" s="131"/>
      <c r="D82" s="131"/>
      <c r="E82" s="131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</row>
    <row r="83" spans="2:17">
      <c r="B83" s="131"/>
      <c r="C83" s="131"/>
      <c r="D83" s="131"/>
      <c r="E83" s="131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</row>
    <row r="84" spans="2:17">
      <c r="B84" s="131"/>
      <c r="C84" s="131"/>
      <c r="D84" s="131"/>
      <c r="E84" s="131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</row>
    <row r="85" spans="2:17">
      <c r="B85" s="131"/>
      <c r="C85" s="131"/>
      <c r="D85" s="131"/>
      <c r="E85" s="131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</row>
    <row r="86" spans="2:17">
      <c r="B86" s="131"/>
      <c r="C86" s="131"/>
      <c r="D86" s="131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</row>
    <row r="87" spans="2:17">
      <c r="B87" s="131"/>
      <c r="C87" s="131"/>
      <c r="D87" s="131"/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</row>
    <row r="88" spans="2:17">
      <c r="B88" s="131"/>
      <c r="C88" s="131"/>
      <c r="D88" s="131"/>
      <c r="E88" s="131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</row>
    <row r="89" spans="2:17">
      <c r="B89" s="131"/>
      <c r="C89" s="131"/>
      <c r="D89" s="131"/>
      <c r="E89" s="131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2:17">
      <c r="B90" s="131"/>
      <c r="C90" s="131"/>
      <c r="D90" s="131"/>
      <c r="E90" s="131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</row>
    <row r="91" spans="2:17">
      <c r="B91" s="131"/>
      <c r="C91" s="131"/>
      <c r="D91" s="131"/>
      <c r="E91" s="131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</row>
    <row r="92" spans="2:17">
      <c r="B92" s="131"/>
      <c r="C92" s="131"/>
      <c r="D92" s="131"/>
      <c r="E92" s="131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</row>
    <row r="93" spans="2:17">
      <c r="B93" s="131"/>
      <c r="C93" s="131"/>
      <c r="D93" s="131"/>
      <c r="E93" s="131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</row>
    <row r="94" spans="2:17">
      <c r="B94" s="131"/>
      <c r="C94" s="131"/>
      <c r="D94" s="131"/>
      <c r="E94" s="131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</row>
    <row r="95" spans="2:17">
      <c r="B95" s="131"/>
      <c r="C95" s="131"/>
      <c r="D95" s="131"/>
      <c r="E95" s="131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</row>
    <row r="96" spans="2:17">
      <c r="B96" s="131"/>
      <c r="C96" s="131"/>
      <c r="D96" s="131"/>
      <c r="E96" s="131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</row>
    <row r="97" spans="2:17">
      <c r="B97" s="131"/>
      <c r="C97" s="131"/>
      <c r="D97" s="131"/>
      <c r="E97" s="131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</row>
    <row r="98" spans="2:17">
      <c r="B98" s="131"/>
      <c r="C98" s="131"/>
      <c r="D98" s="131"/>
      <c r="E98" s="131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</row>
    <row r="99" spans="2:17">
      <c r="B99" s="131"/>
      <c r="C99" s="131"/>
      <c r="D99" s="131"/>
      <c r="E99" s="131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</row>
    <row r="100" spans="2:17">
      <c r="B100" s="131"/>
      <c r="C100" s="131"/>
      <c r="D100" s="131"/>
      <c r="E100" s="131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</row>
    <row r="101" spans="2:17">
      <c r="B101" s="131"/>
      <c r="C101" s="131"/>
      <c r="D101" s="131"/>
      <c r="E101" s="131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</row>
    <row r="102" spans="2:17">
      <c r="B102" s="131"/>
      <c r="C102" s="131"/>
      <c r="D102" s="131"/>
      <c r="E102" s="131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</row>
    <row r="103" spans="2:17">
      <c r="B103" s="131"/>
      <c r="C103" s="131"/>
      <c r="D103" s="131"/>
      <c r="E103" s="131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</row>
    <row r="104" spans="2:17">
      <c r="B104" s="131"/>
      <c r="C104" s="131"/>
      <c r="D104" s="131"/>
      <c r="E104" s="131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</row>
    <row r="105" spans="2:17">
      <c r="B105" s="131"/>
      <c r="C105" s="131"/>
      <c r="D105" s="131"/>
      <c r="E105" s="131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</row>
    <row r="106" spans="2:17">
      <c r="B106" s="131"/>
      <c r="C106" s="131"/>
      <c r="D106" s="131"/>
      <c r="E106" s="131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</row>
    <row r="107" spans="2:17">
      <c r="B107" s="131"/>
      <c r="C107" s="131"/>
      <c r="D107" s="131"/>
      <c r="E107" s="131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2:17">
      <c r="B108" s="131"/>
      <c r="C108" s="131"/>
      <c r="D108" s="131"/>
      <c r="E108" s="131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2:17">
      <c r="B109" s="131"/>
      <c r="C109" s="131"/>
      <c r="D109" s="131"/>
      <c r="E109" s="131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</row>
    <row r="110" spans="2:17">
      <c r="B110" s="131"/>
      <c r="C110" s="131"/>
      <c r="D110" s="131"/>
      <c r="E110" s="131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</row>
    <row r="111" spans="2:17">
      <c r="B111" s="131"/>
      <c r="C111" s="131"/>
      <c r="D111" s="131"/>
      <c r="E111" s="131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1"/>
      <c r="C112" s="131"/>
      <c r="D112" s="131"/>
      <c r="E112" s="131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1"/>
      <c r="C113" s="131"/>
      <c r="D113" s="131"/>
      <c r="E113" s="131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1"/>
      <c r="C114" s="131"/>
      <c r="D114" s="131"/>
      <c r="E114" s="131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1"/>
      <c r="C115" s="131"/>
      <c r="D115" s="131"/>
      <c r="E115" s="131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1"/>
      <c r="C116" s="131"/>
      <c r="D116" s="131"/>
      <c r="E116" s="131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1"/>
      <c r="C117" s="131"/>
      <c r="D117" s="131"/>
      <c r="E117" s="131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1"/>
      <c r="C118" s="131"/>
      <c r="D118" s="131"/>
      <c r="E118" s="131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1"/>
      <c r="C119" s="131"/>
      <c r="D119" s="131"/>
      <c r="E119" s="131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1"/>
      <c r="C120" s="131"/>
      <c r="D120" s="131"/>
      <c r="E120" s="131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1"/>
      <c r="C121" s="131"/>
      <c r="D121" s="131"/>
      <c r="E121" s="131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1"/>
      <c r="C122" s="131"/>
      <c r="D122" s="131"/>
      <c r="E122" s="131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1"/>
      <c r="C123" s="131"/>
      <c r="D123" s="131"/>
      <c r="E123" s="131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1"/>
      <c r="C124" s="131"/>
      <c r="D124" s="131"/>
      <c r="E124" s="131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1"/>
      <c r="C125" s="131"/>
      <c r="D125" s="131"/>
      <c r="E125" s="131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1"/>
      <c r="C126" s="131"/>
      <c r="D126" s="131"/>
      <c r="E126" s="131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1"/>
      <c r="C127" s="131"/>
      <c r="D127" s="131"/>
      <c r="E127" s="131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1"/>
      <c r="C128" s="131"/>
      <c r="D128" s="131"/>
      <c r="E128" s="131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1"/>
      <c r="C129" s="131"/>
      <c r="D129" s="131"/>
      <c r="E129" s="131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1"/>
      <c r="C130" s="131"/>
      <c r="D130" s="131"/>
      <c r="E130" s="131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1"/>
      <c r="C131" s="131"/>
      <c r="D131" s="131"/>
      <c r="E131" s="131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1"/>
      <c r="C132" s="131"/>
      <c r="D132" s="131"/>
      <c r="E132" s="131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1"/>
      <c r="C133" s="131"/>
      <c r="D133" s="131"/>
      <c r="E133" s="131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1"/>
      <c r="C134" s="131"/>
      <c r="D134" s="131"/>
      <c r="E134" s="131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1"/>
      <c r="C135" s="131"/>
      <c r="D135" s="131"/>
      <c r="E135" s="131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1"/>
      <c r="C136" s="131"/>
      <c r="D136" s="131"/>
      <c r="E136" s="131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1"/>
      <c r="C137" s="131"/>
      <c r="D137" s="131"/>
      <c r="E137" s="131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1"/>
      <c r="C138" s="131"/>
      <c r="D138" s="131"/>
      <c r="E138" s="131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1"/>
      <c r="C139" s="131"/>
      <c r="D139" s="131"/>
      <c r="E139" s="131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1"/>
      <c r="C140" s="131"/>
      <c r="D140" s="131"/>
      <c r="E140" s="131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1"/>
      <c r="C141" s="131"/>
      <c r="D141" s="131"/>
      <c r="E141" s="131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1"/>
      <c r="C142" s="131"/>
      <c r="D142" s="131"/>
      <c r="E142" s="131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1"/>
      <c r="C143" s="131"/>
      <c r="D143" s="131"/>
      <c r="E143" s="131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1"/>
      <c r="C144" s="131"/>
      <c r="D144" s="131"/>
      <c r="E144" s="131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1"/>
      <c r="C145" s="131"/>
      <c r="D145" s="131"/>
      <c r="E145" s="131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1"/>
      <c r="C146" s="131"/>
      <c r="D146" s="131"/>
      <c r="E146" s="131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1"/>
      <c r="C147" s="131"/>
      <c r="D147" s="131"/>
      <c r="E147" s="131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1"/>
      <c r="C148" s="131"/>
      <c r="D148" s="131"/>
      <c r="E148" s="131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1"/>
      <c r="C149" s="131"/>
      <c r="D149" s="131"/>
      <c r="E149" s="131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1"/>
      <c r="C150" s="131"/>
      <c r="D150" s="131"/>
      <c r="E150" s="131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1"/>
      <c r="C151" s="131"/>
      <c r="D151" s="131"/>
      <c r="E151" s="131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1"/>
      <c r="C152" s="131"/>
      <c r="D152" s="131"/>
      <c r="E152" s="131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1"/>
      <c r="C153" s="131"/>
      <c r="D153" s="131"/>
      <c r="E153" s="131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1"/>
      <c r="C154" s="131"/>
      <c r="D154" s="131"/>
      <c r="E154" s="131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1"/>
      <c r="C155" s="131"/>
      <c r="D155" s="131"/>
      <c r="E155" s="131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1"/>
      <c r="C156" s="131"/>
      <c r="D156" s="131"/>
      <c r="E156" s="131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1"/>
      <c r="C157" s="131"/>
      <c r="D157" s="131"/>
      <c r="E157" s="131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1"/>
      <c r="C158" s="131"/>
      <c r="D158" s="131"/>
      <c r="E158" s="131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1"/>
      <c r="C159" s="131"/>
      <c r="D159" s="131"/>
      <c r="E159" s="131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1"/>
      <c r="C160" s="131"/>
      <c r="D160" s="131"/>
      <c r="E160" s="131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1"/>
      <c r="C161" s="131"/>
      <c r="D161" s="131"/>
      <c r="E161" s="131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1"/>
      <c r="C162" s="131"/>
      <c r="D162" s="131"/>
      <c r="E162" s="131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1"/>
      <c r="C163" s="131"/>
      <c r="D163" s="131"/>
      <c r="E163" s="131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1"/>
      <c r="C164" s="131"/>
      <c r="D164" s="131"/>
      <c r="E164" s="131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1"/>
      <c r="C165" s="131"/>
      <c r="D165" s="131"/>
      <c r="E165" s="131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1"/>
      <c r="C166" s="131"/>
      <c r="D166" s="131"/>
      <c r="E166" s="131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1"/>
      <c r="C167" s="131"/>
      <c r="D167" s="131"/>
      <c r="E167" s="131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1"/>
      <c r="C168" s="131"/>
      <c r="D168" s="131"/>
      <c r="E168" s="131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1"/>
      <c r="C169" s="131"/>
      <c r="D169" s="131"/>
      <c r="E169" s="131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1"/>
      <c r="C170" s="131"/>
      <c r="D170" s="131"/>
      <c r="E170" s="131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1"/>
      <c r="C171" s="131"/>
      <c r="D171" s="131"/>
      <c r="E171" s="131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1"/>
      <c r="C172" s="131"/>
      <c r="D172" s="131"/>
      <c r="E172" s="131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1"/>
      <c r="C173" s="131"/>
      <c r="D173" s="131"/>
      <c r="E173" s="131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1"/>
      <c r="C174" s="131"/>
      <c r="D174" s="131"/>
      <c r="E174" s="131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1"/>
      <c r="C175" s="131"/>
      <c r="D175" s="131"/>
      <c r="E175" s="131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1"/>
      <c r="C176" s="131"/>
      <c r="D176" s="131"/>
      <c r="E176" s="131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1"/>
      <c r="C177" s="131"/>
      <c r="D177" s="131"/>
      <c r="E177" s="131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1"/>
      <c r="C178" s="131"/>
      <c r="D178" s="131"/>
      <c r="E178" s="131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1"/>
      <c r="C179" s="131"/>
      <c r="D179" s="131"/>
      <c r="E179" s="131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1"/>
      <c r="C180" s="131"/>
      <c r="D180" s="131"/>
      <c r="E180" s="131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1"/>
      <c r="C181" s="131"/>
      <c r="D181" s="131"/>
      <c r="E181" s="131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1"/>
      <c r="C182" s="131"/>
      <c r="D182" s="131"/>
      <c r="E182" s="131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1"/>
      <c r="C183" s="131"/>
      <c r="D183" s="131"/>
      <c r="E183" s="131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1"/>
      <c r="C184" s="131"/>
      <c r="D184" s="131"/>
      <c r="E184" s="131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1"/>
      <c r="C185" s="131"/>
      <c r="D185" s="131"/>
      <c r="E185" s="131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1"/>
      <c r="C186" s="131"/>
      <c r="D186" s="131"/>
      <c r="E186" s="131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1"/>
      <c r="C187" s="131"/>
      <c r="D187" s="131"/>
      <c r="E187" s="131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1"/>
      <c r="C188" s="131"/>
      <c r="D188" s="131"/>
      <c r="E188" s="131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1"/>
      <c r="C189" s="131"/>
      <c r="D189" s="131"/>
      <c r="E189" s="131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1"/>
      <c r="C190" s="131"/>
      <c r="D190" s="131"/>
      <c r="E190" s="131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1"/>
      <c r="C191" s="131"/>
      <c r="D191" s="131"/>
      <c r="E191" s="131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1"/>
      <c r="C192" s="131"/>
      <c r="D192" s="131"/>
      <c r="E192" s="131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1"/>
      <c r="C193" s="131"/>
      <c r="D193" s="131"/>
      <c r="E193" s="131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1"/>
      <c r="C194" s="131"/>
      <c r="D194" s="131"/>
      <c r="E194" s="131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1"/>
      <c r="C195" s="131"/>
      <c r="D195" s="131"/>
      <c r="E195" s="131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1"/>
      <c r="C196" s="131"/>
      <c r="D196" s="131"/>
      <c r="E196" s="131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1"/>
      <c r="C197" s="131"/>
      <c r="D197" s="131"/>
      <c r="E197" s="131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1"/>
      <c r="C198" s="131"/>
      <c r="D198" s="131"/>
      <c r="E198" s="131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1"/>
      <c r="C199" s="131"/>
      <c r="D199" s="131"/>
      <c r="E199" s="131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1"/>
      <c r="C200" s="131"/>
      <c r="D200" s="131"/>
      <c r="E200" s="131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1"/>
      <c r="C201" s="131"/>
      <c r="D201" s="131"/>
      <c r="E201" s="131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1"/>
      <c r="C202" s="131"/>
      <c r="D202" s="131"/>
      <c r="E202" s="131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1"/>
      <c r="C203" s="131"/>
      <c r="D203" s="131"/>
      <c r="E203" s="131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1"/>
      <c r="C204" s="131"/>
      <c r="D204" s="131"/>
      <c r="E204" s="131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1"/>
      <c r="C205" s="131"/>
      <c r="D205" s="131"/>
      <c r="E205" s="131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1"/>
      <c r="C206" s="131"/>
      <c r="D206" s="131"/>
      <c r="E206" s="131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1"/>
      <c r="C207" s="131"/>
      <c r="D207" s="131"/>
      <c r="E207" s="131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1"/>
      <c r="C208" s="131"/>
      <c r="D208" s="131"/>
      <c r="E208" s="131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1"/>
      <c r="C209" s="131"/>
      <c r="D209" s="131"/>
      <c r="E209" s="131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1"/>
      <c r="C210" s="131"/>
      <c r="D210" s="131"/>
      <c r="E210" s="131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1"/>
      <c r="C211" s="131"/>
      <c r="D211" s="131"/>
      <c r="E211" s="131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1"/>
      <c r="C212" s="131"/>
      <c r="D212" s="131"/>
      <c r="E212" s="131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1"/>
      <c r="C213" s="131"/>
      <c r="D213" s="131"/>
      <c r="E213" s="131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1"/>
      <c r="C214" s="131"/>
      <c r="D214" s="131"/>
      <c r="E214" s="131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1"/>
      <c r="C215" s="131"/>
      <c r="D215" s="131"/>
      <c r="E215" s="131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1"/>
      <c r="C216" s="131"/>
      <c r="D216" s="131"/>
      <c r="E216" s="131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1"/>
      <c r="C217" s="131"/>
      <c r="D217" s="131"/>
      <c r="E217" s="131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1"/>
      <c r="C218" s="131"/>
      <c r="D218" s="131"/>
      <c r="E218" s="131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1"/>
      <c r="C219" s="131"/>
      <c r="D219" s="131"/>
      <c r="E219" s="131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1"/>
      <c r="C220" s="131"/>
      <c r="D220" s="131"/>
      <c r="E220" s="131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1"/>
      <c r="C221" s="131"/>
      <c r="D221" s="131"/>
      <c r="E221" s="131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1"/>
      <c r="C222" s="131"/>
      <c r="D222" s="131"/>
      <c r="E222" s="131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1"/>
      <c r="C223" s="131"/>
      <c r="D223" s="131"/>
      <c r="E223" s="131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1"/>
      <c r="C224" s="131"/>
      <c r="D224" s="131"/>
      <c r="E224" s="131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1"/>
      <c r="C225" s="131"/>
      <c r="D225" s="131"/>
      <c r="E225" s="131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1"/>
      <c r="C226" s="131"/>
      <c r="D226" s="131"/>
      <c r="E226" s="131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1"/>
      <c r="C227" s="131"/>
      <c r="D227" s="131"/>
      <c r="E227" s="131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1"/>
      <c r="C228" s="131"/>
      <c r="D228" s="131"/>
      <c r="E228" s="131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1"/>
      <c r="C229" s="131"/>
      <c r="D229" s="131"/>
      <c r="E229" s="131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1"/>
      <c r="C230" s="131"/>
      <c r="D230" s="131"/>
      <c r="E230" s="131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1"/>
      <c r="C231" s="131"/>
      <c r="D231" s="131"/>
      <c r="E231" s="131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1"/>
      <c r="C232" s="131"/>
      <c r="D232" s="131"/>
      <c r="E232" s="131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1"/>
      <c r="C233" s="131"/>
      <c r="D233" s="131"/>
      <c r="E233" s="131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1"/>
      <c r="C234" s="131"/>
      <c r="D234" s="131"/>
      <c r="E234" s="131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1"/>
      <c r="C235" s="131"/>
      <c r="D235" s="131"/>
      <c r="E235" s="131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1"/>
      <c r="C236" s="131"/>
      <c r="D236" s="131"/>
      <c r="E236" s="131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1"/>
      <c r="C237" s="131"/>
      <c r="D237" s="131"/>
      <c r="E237" s="131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1"/>
      <c r="C238" s="131"/>
      <c r="D238" s="131"/>
      <c r="E238" s="131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1"/>
      <c r="C239" s="131"/>
      <c r="D239" s="131"/>
      <c r="E239" s="131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1"/>
      <c r="C240" s="131"/>
      <c r="D240" s="131"/>
      <c r="E240" s="131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1"/>
      <c r="C241" s="131"/>
      <c r="D241" s="131"/>
      <c r="E241" s="131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1"/>
      <c r="C242" s="131"/>
      <c r="D242" s="131"/>
      <c r="E242" s="131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1"/>
      <c r="C243" s="131"/>
      <c r="D243" s="131"/>
      <c r="E243" s="131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1"/>
      <c r="C244" s="131"/>
      <c r="D244" s="131"/>
      <c r="E244" s="131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1"/>
      <c r="C245" s="131"/>
      <c r="D245" s="131"/>
      <c r="E245" s="131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1"/>
      <c r="C246" s="131"/>
      <c r="D246" s="131"/>
      <c r="E246" s="131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1"/>
      <c r="C247" s="131"/>
      <c r="D247" s="131"/>
      <c r="E247" s="131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31"/>
      <c r="C248" s="131"/>
      <c r="D248" s="131"/>
      <c r="E248" s="131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  <row r="249" spans="2:17">
      <c r="B249" s="131"/>
      <c r="C249" s="131"/>
      <c r="D249" s="131"/>
      <c r="E249" s="131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</row>
    <row r="250" spans="2:17">
      <c r="B250" s="131"/>
      <c r="C250" s="131"/>
      <c r="D250" s="131"/>
      <c r="E250" s="131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</row>
    <row r="251" spans="2:17">
      <c r="B251" s="131"/>
      <c r="C251" s="131"/>
      <c r="D251" s="131"/>
      <c r="E251" s="131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</row>
    <row r="252" spans="2:17">
      <c r="B252" s="131"/>
      <c r="C252" s="131"/>
      <c r="D252" s="131"/>
      <c r="E252" s="131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</row>
    <row r="253" spans="2:17">
      <c r="B253" s="131"/>
      <c r="C253" s="131"/>
      <c r="D253" s="131"/>
      <c r="E253" s="131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</row>
    <row r="254" spans="2:17">
      <c r="B254" s="131"/>
      <c r="C254" s="131"/>
      <c r="D254" s="131"/>
      <c r="E254" s="131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</row>
    <row r="255" spans="2:17">
      <c r="B255" s="131"/>
      <c r="C255" s="131"/>
      <c r="D255" s="131"/>
      <c r="E255" s="131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</row>
    <row r="256" spans="2:17">
      <c r="B256" s="131"/>
      <c r="C256" s="131"/>
      <c r="D256" s="131"/>
      <c r="E256" s="131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2:17">
      <c r="B257" s="131"/>
      <c r="C257" s="131"/>
      <c r="D257" s="131"/>
      <c r="E257" s="131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2:17">
      <c r="B258" s="131"/>
      <c r="C258" s="131"/>
      <c r="D258" s="131"/>
      <c r="E258" s="131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</row>
    <row r="259" spans="2:17">
      <c r="B259" s="131"/>
      <c r="C259" s="131"/>
      <c r="D259" s="131"/>
      <c r="E259" s="131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</row>
    <row r="260" spans="2:17">
      <c r="B260" s="131"/>
      <c r="C260" s="131"/>
      <c r="D260" s="131"/>
      <c r="E260" s="131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</row>
    <row r="261" spans="2:17">
      <c r="B261" s="131"/>
      <c r="C261" s="131"/>
      <c r="D261" s="131"/>
      <c r="E261" s="131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</row>
    <row r="262" spans="2:17">
      <c r="B262" s="131"/>
      <c r="C262" s="131"/>
      <c r="D262" s="131"/>
      <c r="E262" s="131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</row>
    <row r="263" spans="2:17">
      <c r="B263" s="131"/>
      <c r="C263" s="131"/>
      <c r="D263" s="131"/>
      <c r="E263" s="131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</row>
    <row r="264" spans="2:17">
      <c r="B264" s="131"/>
      <c r="C264" s="131"/>
      <c r="D264" s="131"/>
      <c r="E264" s="131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</row>
    <row r="265" spans="2:17">
      <c r="B265" s="131"/>
      <c r="C265" s="131"/>
      <c r="D265" s="131"/>
      <c r="E265" s="131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</row>
    <row r="266" spans="2:17">
      <c r="B266" s="131"/>
      <c r="C266" s="131"/>
      <c r="D266" s="131"/>
      <c r="E266" s="131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</row>
    <row r="267" spans="2:17">
      <c r="B267" s="131"/>
      <c r="C267" s="131"/>
      <c r="D267" s="131"/>
      <c r="E267" s="131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</row>
    <row r="268" spans="2:17">
      <c r="B268" s="131"/>
      <c r="C268" s="131"/>
      <c r="D268" s="131"/>
      <c r="E268" s="131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</row>
    <row r="269" spans="2:17">
      <c r="B269" s="131"/>
      <c r="C269" s="131"/>
      <c r="D269" s="131"/>
      <c r="E269" s="131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</row>
    <row r="270" spans="2:17">
      <c r="B270" s="131"/>
      <c r="C270" s="131"/>
      <c r="D270" s="131"/>
      <c r="E270" s="131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</row>
    <row r="271" spans="2:17">
      <c r="B271" s="131"/>
      <c r="C271" s="131"/>
      <c r="D271" s="131"/>
      <c r="E271" s="131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</row>
    <row r="272" spans="2:17">
      <c r="B272" s="131"/>
      <c r="C272" s="131"/>
      <c r="D272" s="131"/>
      <c r="E272" s="131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</row>
    <row r="273" spans="2:17">
      <c r="B273" s="131"/>
      <c r="C273" s="131"/>
      <c r="D273" s="131"/>
      <c r="E273" s="131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</row>
    <row r="274" spans="2:17">
      <c r="B274" s="131"/>
      <c r="C274" s="131"/>
      <c r="D274" s="131"/>
      <c r="E274" s="131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</row>
    <row r="275" spans="2:17">
      <c r="B275" s="131"/>
      <c r="C275" s="131"/>
      <c r="D275" s="131"/>
      <c r="E275" s="131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</row>
    <row r="276" spans="2:17">
      <c r="B276" s="131"/>
      <c r="C276" s="131"/>
      <c r="D276" s="131"/>
      <c r="E276" s="131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</row>
    <row r="277" spans="2:17">
      <c r="B277" s="131"/>
      <c r="C277" s="131"/>
      <c r="D277" s="131"/>
      <c r="E277" s="131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</row>
    <row r="278" spans="2:17">
      <c r="B278" s="131"/>
      <c r="C278" s="131"/>
      <c r="D278" s="131"/>
      <c r="E278" s="131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</row>
    <row r="279" spans="2:17">
      <c r="B279" s="131"/>
      <c r="C279" s="131"/>
      <c r="D279" s="131"/>
      <c r="E279" s="131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</row>
    <row r="280" spans="2:17">
      <c r="B280" s="131"/>
      <c r="C280" s="131"/>
      <c r="D280" s="131"/>
      <c r="E280" s="131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</row>
    <row r="281" spans="2:17">
      <c r="B281" s="131"/>
      <c r="C281" s="131"/>
      <c r="D281" s="131"/>
      <c r="E281" s="131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</row>
    <row r="282" spans="2:17">
      <c r="B282" s="131"/>
      <c r="C282" s="131"/>
      <c r="D282" s="131"/>
      <c r="E282" s="131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</row>
    <row r="283" spans="2:17">
      <c r="B283" s="131"/>
      <c r="C283" s="131"/>
      <c r="D283" s="131"/>
      <c r="E283" s="131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</row>
    <row r="284" spans="2:17">
      <c r="B284" s="131"/>
      <c r="C284" s="131"/>
      <c r="D284" s="131"/>
      <c r="E284" s="131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</row>
    <row r="285" spans="2:17">
      <c r="B285" s="131"/>
      <c r="C285" s="131"/>
      <c r="D285" s="131"/>
      <c r="E285" s="131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</row>
    <row r="286" spans="2:17">
      <c r="B286" s="131"/>
      <c r="C286" s="131"/>
      <c r="D286" s="131"/>
      <c r="E286" s="131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</row>
    <row r="287" spans="2:17">
      <c r="B287" s="131"/>
      <c r="C287" s="131"/>
      <c r="D287" s="131"/>
      <c r="E287" s="131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</row>
    <row r="288" spans="2:17">
      <c r="B288" s="131"/>
      <c r="C288" s="131"/>
      <c r="D288" s="131"/>
      <c r="E288" s="131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</row>
    <row r="289" spans="2:17">
      <c r="B289" s="131"/>
      <c r="C289" s="131"/>
      <c r="D289" s="131"/>
      <c r="E289" s="131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</row>
    <row r="290" spans="2:17">
      <c r="B290" s="131"/>
      <c r="C290" s="131"/>
      <c r="D290" s="131"/>
      <c r="E290" s="131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</row>
    <row r="291" spans="2:17">
      <c r="B291" s="131"/>
      <c r="C291" s="131"/>
      <c r="D291" s="131"/>
      <c r="E291" s="131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</row>
    <row r="292" spans="2:17">
      <c r="B292" s="131"/>
      <c r="C292" s="131"/>
      <c r="D292" s="131"/>
      <c r="E292" s="131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</row>
    <row r="293" spans="2:17">
      <c r="B293" s="131"/>
      <c r="C293" s="131"/>
      <c r="D293" s="131"/>
      <c r="E293" s="131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</row>
    <row r="294" spans="2:17">
      <c r="B294" s="131"/>
      <c r="C294" s="131"/>
      <c r="D294" s="131"/>
      <c r="E294" s="131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</row>
    <row r="295" spans="2:17">
      <c r="B295" s="131"/>
      <c r="C295" s="131"/>
      <c r="D295" s="131"/>
      <c r="E295" s="131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</row>
    <row r="296" spans="2:17">
      <c r="B296" s="131"/>
      <c r="C296" s="131"/>
      <c r="D296" s="131"/>
      <c r="E296" s="131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</row>
    <row r="297" spans="2:17">
      <c r="B297" s="131"/>
      <c r="C297" s="131"/>
      <c r="D297" s="131"/>
      <c r="E297" s="131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</row>
    <row r="298" spans="2:17">
      <c r="B298" s="131"/>
      <c r="C298" s="131"/>
      <c r="D298" s="131"/>
      <c r="E298" s="131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</row>
    <row r="299" spans="2:17">
      <c r="B299" s="131"/>
      <c r="C299" s="131"/>
      <c r="D299" s="131"/>
      <c r="E299" s="131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</row>
    <row r="300" spans="2:17">
      <c r="B300" s="131"/>
      <c r="C300" s="131"/>
      <c r="D300" s="131"/>
      <c r="E300" s="131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</row>
    <row r="301" spans="2:17">
      <c r="B301" s="131"/>
      <c r="C301" s="131"/>
      <c r="D301" s="131"/>
      <c r="E301" s="131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</row>
    <row r="302" spans="2:17">
      <c r="B302" s="131"/>
      <c r="C302" s="131"/>
      <c r="D302" s="131"/>
      <c r="E302" s="131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</row>
    <row r="303" spans="2:17">
      <c r="B303" s="131"/>
      <c r="C303" s="131"/>
      <c r="D303" s="131"/>
      <c r="E303" s="131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</row>
    <row r="304" spans="2:17">
      <c r="B304" s="131"/>
      <c r="C304" s="131"/>
      <c r="D304" s="131"/>
      <c r="E304" s="131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</row>
    <row r="305" spans="2:17">
      <c r="B305" s="131"/>
      <c r="C305" s="131"/>
      <c r="D305" s="131"/>
      <c r="E305" s="131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</row>
    <row r="306" spans="2:17">
      <c r="B306" s="131"/>
      <c r="C306" s="131"/>
      <c r="D306" s="131"/>
      <c r="E306" s="131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</row>
    <row r="307" spans="2:17">
      <c r="B307" s="131"/>
      <c r="C307" s="131"/>
      <c r="D307" s="131"/>
      <c r="E307" s="131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</row>
    <row r="308" spans="2:17">
      <c r="B308" s="131"/>
      <c r="C308" s="131"/>
      <c r="D308" s="131"/>
      <c r="E308" s="131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</row>
    <row r="309" spans="2:17">
      <c r="B309" s="131"/>
      <c r="C309" s="131"/>
      <c r="D309" s="131"/>
      <c r="E309" s="131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</row>
    <row r="310" spans="2:17">
      <c r="B310" s="131"/>
      <c r="C310" s="131"/>
      <c r="D310" s="131"/>
      <c r="E310" s="131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</row>
    <row r="311" spans="2:17">
      <c r="B311" s="131"/>
      <c r="C311" s="131"/>
      <c r="D311" s="131"/>
      <c r="E311" s="131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</row>
    <row r="312" spans="2:17">
      <c r="B312" s="131"/>
      <c r="C312" s="131"/>
      <c r="D312" s="131"/>
      <c r="E312" s="131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</row>
    <row r="313" spans="2:17">
      <c r="B313" s="131"/>
      <c r="C313" s="131"/>
      <c r="D313" s="131"/>
      <c r="E313" s="131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</row>
    <row r="314" spans="2:17">
      <c r="B314" s="131"/>
      <c r="C314" s="131"/>
      <c r="D314" s="131"/>
      <c r="E314" s="131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</row>
    <row r="315" spans="2:17">
      <c r="B315" s="131"/>
      <c r="C315" s="131"/>
      <c r="D315" s="131"/>
      <c r="E315" s="131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</row>
    <row r="316" spans="2:17">
      <c r="B316" s="131"/>
      <c r="C316" s="131"/>
      <c r="D316" s="131"/>
      <c r="E316" s="131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</row>
    <row r="317" spans="2:17">
      <c r="B317" s="131"/>
      <c r="C317" s="131"/>
      <c r="D317" s="131"/>
      <c r="E317" s="131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</row>
    <row r="318" spans="2:17">
      <c r="B318" s="131"/>
      <c r="C318" s="131"/>
      <c r="D318" s="131"/>
      <c r="E318" s="131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</row>
    <row r="319" spans="2:17">
      <c r="B319" s="131"/>
      <c r="C319" s="131"/>
      <c r="D319" s="131"/>
      <c r="E319" s="131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</row>
    <row r="320" spans="2:17">
      <c r="B320" s="131"/>
      <c r="C320" s="131"/>
      <c r="D320" s="131"/>
      <c r="E320" s="131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</row>
    <row r="321" spans="2:17">
      <c r="B321" s="131"/>
      <c r="C321" s="131"/>
      <c r="D321" s="131"/>
      <c r="E321" s="131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</row>
    <row r="322" spans="2:17">
      <c r="B322" s="131"/>
      <c r="C322" s="131"/>
      <c r="D322" s="131"/>
      <c r="E322" s="131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</row>
    <row r="323" spans="2:17">
      <c r="B323" s="131"/>
      <c r="C323" s="131"/>
      <c r="D323" s="131"/>
      <c r="E323" s="131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</row>
    <row r="324" spans="2:17">
      <c r="B324" s="131"/>
      <c r="C324" s="131"/>
      <c r="D324" s="131"/>
      <c r="E324" s="131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</row>
    <row r="325" spans="2:17">
      <c r="B325" s="131"/>
      <c r="C325" s="131"/>
      <c r="D325" s="131"/>
      <c r="E325" s="131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</row>
    <row r="326" spans="2:17">
      <c r="B326" s="131"/>
      <c r="C326" s="131"/>
      <c r="D326" s="131"/>
      <c r="E326" s="131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</row>
    <row r="327" spans="2:17">
      <c r="B327" s="131"/>
      <c r="C327" s="131"/>
      <c r="D327" s="131"/>
      <c r="E327" s="131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</row>
    <row r="328" spans="2:17">
      <c r="B328" s="131"/>
      <c r="C328" s="131"/>
      <c r="D328" s="131"/>
      <c r="E328" s="131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</row>
    <row r="329" spans="2:17">
      <c r="B329" s="131"/>
      <c r="C329" s="131"/>
      <c r="D329" s="131"/>
      <c r="E329" s="131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</row>
    <row r="330" spans="2:17">
      <c r="B330" s="131"/>
      <c r="C330" s="131"/>
      <c r="D330" s="131"/>
      <c r="E330" s="131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</row>
    <row r="331" spans="2:17">
      <c r="B331" s="131"/>
      <c r="C331" s="131"/>
      <c r="D331" s="131"/>
      <c r="E331" s="131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</row>
    <row r="332" spans="2:17">
      <c r="B332" s="131"/>
      <c r="C332" s="131"/>
      <c r="D332" s="131"/>
      <c r="E332" s="131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</row>
    <row r="333" spans="2:17">
      <c r="B333" s="131"/>
      <c r="C333" s="131"/>
      <c r="D333" s="131"/>
      <c r="E333" s="131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</row>
    <row r="334" spans="2:17">
      <c r="B334" s="131"/>
      <c r="C334" s="131"/>
      <c r="D334" s="131"/>
      <c r="E334" s="131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</row>
    <row r="335" spans="2:17">
      <c r="B335" s="131"/>
      <c r="C335" s="131"/>
      <c r="D335" s="131"/>
      <c r="E335" s="131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</row>
    <row r="336" spans="2:17">
      <c r="B336" s="131"/>
      <c r="C336" s="131"/>
      <c r="D336" s="131"/>
      <c r="E336" s="131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</row>
    <row r="337" spans="2:17">
      <c r="B337" s="131"/>
      <c r="C337" s="131"/>
      <c r="D337" s="131"/>
      <c r="E337" s="131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</row>
    <row r="338" spans="2:17">
      <c r="B338" s="131"/>
      <c r="C338" s="131"/>
      <c r="D338" s="131"/>
      <c r="E338" s="131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</row>
    <row r="339" spans="2:17">
      <c r="B339" s="131"/>
      <c r="C339" s="131"/>
      <c r="D339" s="131"/>
      <c r="E339" s="131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</row>
    <row r="340" spans="2:17">
      <c r="B340" s="131"/>
      <c r="C340" s="131"/>
      <c r="D340" s="131"/>
      <c r="E340" s="131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</row>
    <row r="341" spans="2:17">
      <c r="B341" s="131"/>
      <c r="C341" s="131"/>
      <c r="D341" s="131"/>
      <c r="E341" s="131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</row>
    <row r="342" spans="2:17">
      <c r="B342" s="131"/>
      <c r="C342" s="131"/>
      <c r="D342" s="131"/>
      <c r="E342" s="131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</row>
    <row r="343" spans="2:17">
      <c r="B343" s="131"/>
      <c r="C343" s="131"/>
      <c r="D343" s="131"/>
      <c r="E343" s="131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</row>
    <row r="344" spans="2:17">
      <c r="B344" s="131"/>
      <c r="C344" s="131"/>
      <c r="D344" s="131"/>
      <c r="E344" s="131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</row>
    <row r="345" spans="2:17">
      <c r="B345" s="131"/>
      <c r="C345" s="131"/>
      <c r="D345" s="131"/>
      <c r="E345" s="131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</row>
    <row r="346" spans="2:17">
      <c r="B346" s="131"/>
      <c r="C346" s="131"/>
      <c r="D346" s="131"/>
      <c r="E346" s="131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</row>
    <row r="347" spans="2:17">
      <c r="B347" s="131"/>
      <c r="C347" s="131"/>
      <c r="D347" s="131"/>
      <c r="E347" s="131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</row>
    <row r="348" spans="2:17">
      <c r="B348" s="131"/>
      <c r="C348" s="131"/>
      <c r="D348" s="131"/>
      <c r="E348" s="131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</row>
    <row r="349" spans="2:17">
      <c r="B349" s="131"/>
      <c r="C349" s="131"/>
      <c r="D349" s="131"/>
      <c r="E349" s="131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</row>
    <row r="350" spans="2:17">
      <c r="B350" s="131"/>
      <c r="C350" s="131"/>
      <c r="D350" s="131"/>
      <c r="E350" s="131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</row>
    <row r="351" spans="2:17">
      <c r="B351" s="131"/>
      <c r="C351" s="131"/>
      <c r="D351" s="131"/>
      <c r="E351" s="131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</row>
    <row r="352" spans="2:17">
      <c r="B352" s="131"/>
      <c r="C352" s="131"/>
      <c r="D352" s="131"/>
      <c r="E352" s="131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</row>
    <row r="353" spans="2:17">
      <c r="B353" s="131"/>
      <c r="C353" s="131"/>
      <c r="D353" s="131"/>
      <c r="E353" s="131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</row>
    <row r="354" spans="2:17">
      <c r="B354" s="131"/>
      <c r="C354" s="131"/>
      <c r="D354" s="131"/>
      <c r="E354" s="131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</row>
    <row r="355" spans="2:17">
      <c r="B355" s="131"/>
      <c r="C355" s="131"/>
      <c r="D355" s="131"/>
      <c r="E355" s="131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</row>
    <row r="356" spans="2:17">
      <c r="B356" s="131"/>
      <c r="C356" s="131"/>
      <c r="D356" s="131"/>
      <c r="E356" s="131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</row>
    <row r="357" spans="2:17">
      <c r="B357" s="131"/>
      <c r="C357" s="131"/>
      <c r="D357" s="131"/>
      <c r="E357" s="131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</row>
    <row r="358" spans="2:17">
      <c r="B358" s="131"/>
      <c r="C358" s="131"/>
      <c r="D358" s="131"/>
      <c r="E358" s="131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</row>
    <row r="359" spans="2:17">
      <c r="B359" s="131"/>
      <c r="C359" s="131"/>
      <c r="D359" s="131"/>
      <c r="E359" s="131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</row>
    <row r="360" spans="2:17">
      <c r="B360" s="131"/>
      <c r="C360" s="131"/>
      <c r="D360" s="131"/>
      <c r="E360" s="131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</row>
    <row r="361" spans="2:17">
      <c r="B361" s="131"/>
      <c r="C361" s="131"/>
      <c r="D361" s="131"/>
      <c r="E361" s="131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</row>
    <row r="362" spans="2:17">
      <c r="B362" s="131"/>
      <c r="C362" s="131"/>
      <c r="D362" s="131"/>
      <c r="E362" s="131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</row>
    <row r="363" spans="2:17">
      <c r="B363" s="131"/>
      <c r="C363" s="131"/>
      <c r="D363" s="131"/>
      <c r="E363" s="131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</row>
    <row r="364" spans="2:17">
      <c r="B364" s="131"/>
      <c r="C364" s="131"/>
      <c r="D364" s="131"/>
      <c r="E364" s="131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</row>
    <row r="365" spans="2:17">
      <c r="B365" s="131"/>
      <c r="C365" s="131"/>
      <c r="D365" s="131"/>
      <c r="E365" s="131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</row>
    <row r="366" spans="2:17">
      <c r="B366" s="131"/>
      <c r="C366" s="131"/>
      <c r="D366" s="131"/>
      <c r="E366" s="131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</row>
    <row r="367" spans="2:17">
      <c r="B367" s="131"/>
      <c r="C367" s="131"/>
      <c r="D367" s="131"/>
      <c r="E367" s="131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</row>
    <row r="368" spans="2:17">
      <c r="B368" s="131"/>
      <c r="C368" s="131"/>
      <c r="D368" s="131"/>
      <c r="E368" s="131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</row>
    <row r="369" spans="2:17">
      <c r="B369" s="131"/>
      <c r="C369" s="131"/>
      <c r="D369" s="131"/>
      <c r="E369" s="131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</row>
    <row r="370" spans="2:17">
      <c r="B370" s="131"/>
      <c r="C370" s="131"/>
      <c r="D370" s="131"/>
      <c r="E370" s="131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</row>
    <row r="371" spans="2:17">
      <c r="B371" s="131"/>
      <c r="C371" s="131"/>
      <c r="D371" s="131"/>
      <c r="E371" s="131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</row>
    <row r="372" spans="2:17">
      <c r="B372" s="131"/>
      <c r="C372" s="131"/>
      <c r="D372" s="131"/>
      <c r="E372" s="131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</row>
    <row r="373" spans="2:17">
      <c r="B373" s="131"/>
      <c r="C373" s="131"/>
      <c r="D373" s="131"/>
      <c r="E373" s="131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</row>
    <row r="374" spans="2:17">
      <c r="B374" s="131"/>
      <c r="C374" s="131"/>
      <c r="D374" s="131"/>
      <c r="E374" s="131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</row>
    <row r="375" spans="2:17">
      <c r="B375" s="131"/>
      <c r="C375" s="131"/>
      <c r="D375" s="131"/>
      <c r="E375" s="131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</row>
    <row r="376" spans="2:17">
      <c r="B376" s="131"/>
      <c r="C376" s="131"/>
      <c r="D376" s="131"/>
      <c r="E376" s="131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</row>
    <row r="377" spans="2:17">
      <c r="B377" s="131"/>
      <c r="C377" s="131"/>
      <c r="D377" s="131"/>
      <c r="E377" s="131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</row>
    <row r="378" spans="2:17">
      <c r="B378" s="131"/>
      <c r="C378" s="131"/>
      <c r="D378" s="131"/>
      <c r="E378" s="131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</row>
    <row r="379" spans="2:17">
      <c r="B379" s="131"/>
      <c r="C379" s="131"/>
      <c r="D379" s="131"/>
      <c r="E379" s="131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</row>
    <row r="380" spans="2:17">
      <c r="B380" s="131"/>
      <c r="C380" s="131"/>
      <c r="D380" s="131"/>
      <c r="E380" s="131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</row>
    <row r="381" spans="2:17">
      <c r="B381" s="131"/>
      <c r="C381" s="131"/>
      <c r="D381" s="131"/>
      <c r="E381" s="131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</row>
    <row r="382" spans="2:17">
      <c r="B382" s="131"/>
      <c r="C382" s="131"/>
      <c r="D382" s="131"/>
      <c r="E382" s="131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</row>
    <row r="383" spans="2:17">
      <c r="B383" s="131"/>
      <c r="C383" s="131"/>
      <c r="D383" s="131"/>
      <c r="E383" s="131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</row>
    <row r="384" spans="2:17">
      <c r="B384" s="131"/>
      <c r="C384" s="131"/>
      <c r="D384" s="131"/>
      <c r="E384" s="131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</row>
    <row r="385" spans="2:17">
      <c r="B385" s="131"/>
      <c r="C385" s="131"/>
      <c r="D385" s="131"/>
      <c r="E385" s="131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</row>
    <row r="386" spans="2:17">
      <c r="B386" s="131"/>
      <c r="C386" s="131"/>
      <c r="D386" s="131"/>
      <c r="E386" s="131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</row>
    <row r="387" spans="2:17">
      <c r="B387" s="131"/>
      <c r="C387" s="131"/>
      <c r="D387" s="131"/>
      <c r="E387" s="131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</row>
    <row r="388" spans="2:17">
      <c r="B388" s="131"/>
      <c r="C388" s="131"/>
      <c r="D388" s="131"/>
      <c r="E388" s="131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</row>
    <row r="389" spans="2:17">
      <c r="B389" s="131"/>
      <c r="C389" s="131"/>
      <c r="D389" s="131"/>
      <c r="E389" s="131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</row>
    <row r="390" spans="2:17">
      <c r="B390" s="131"/>
      <c r="C390" s="131"/>
      <c r="D390" s="131"/>
      <c r="E390" s="131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</row>
    <row r="391" spans="2:17">
      <c r="B391" s="131"/>
      <c r="C391" s="131"/>
      <c r="D391" s="131"/>
      <c r="E391" s="131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</row>
    <row r="392" spans="2:17">
      <c r="B392" s="131"/>
      <c r="C392" s="131"/>
      <c r="D392" s="131"/>
      <c r="E392" s="131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</row>
    <row r="393" spans="2:17">
      <c r="B393" s="131"/>
      <c r="C393" s="131"/>
      <c r="D393" s="131"/>
      <c r="E393" s="131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</row>
    <row r="394" spans="2:17">
      <c r="B394" s="131"/>
      <c r="C394" s="131"/>
      <c r="D394" s="131"/>
      <c r="E394" s="131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</row>
    <row r="395" spans="2:17">
      <c r="B395" s="131"/>
      <c r="C395" s="131"/>
      <c r="D395" s="131"/>
      <c r="E395" s="131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</row>
    <row r="396" spans="2:17">
      <c r="B396" s="131"/>
      <c r="C396" s="131"/>
      <c r="D396" s="131"/>
      <c r="E396" s="131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</row>
    <row r="397" spans="2:17">
      <c r="B397" s="131"/>
      <c r="C397" s="131"/>
      <c r="D397" s="131"/>
      <c r="E397" s="131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</row>
    <row r="398" spans="2:17">
      <c r="B398" s="131"/>
      <c r="C398" s="131"/>
      <c r="D398" s="131"/>
      <c r="E398" s="131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</row>
    <row r="399" spans="2:17">
      <c r="B399" s="131"/>
      <c r="C399" s="131"/>
      <c r="D399" s="131"/>
      <c r="E399" s="131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</row>
    <row r="400" spans="2:17">
      <c r="B400" s="131"/>
      <c r="C400" s="131"/>
      <c r="D400" s="131"/>
      <c r="E400" s="131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</row>
    <row r="401" spans="2:17">
      <c r="B401" s="131"/>
      <c r="C401" s="131"/>
      <c r="D401" s="131"/>
      <c r="E401" s="131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</row>
    <row r="402" spans="2:17">
      <c r="B402" s="131"/>
      <c r="C402" s="131"/>
      <c r="D402" s="131"/>
      <c r="E402" s="131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</row>
    <row r="403" spans="2:17">
      <c r="B403" s="131"/>
      <c r="C403" s="131"/>
      <c r="D403" s="131"/>
      <c r="E403" s="131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</row>
    <row r="404" spans="2:17">
      <c r="B404" s="131"/>
      <c r="C404" s="131"/>
      <c r="D404" s="131"/>
      <c r="E404" s="131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</row>
    <row r="405" spans="2:17">
      <c r="B405" s="131"/>
      <c r="C405" s="131"/>
      <c r="D405" s="131"/>
      <c r="E405" s="131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</row>
    <row r="406" spans="2:17">
      <c r="B406" s="131"/>
      <c r="C406" s="131"/>
      <c r="D406" s="131"/>
      <c r="E406" s="131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</row>
    <row r="407" spans="2:17">
      <c r="B407" s="131"/>
      <c r="C407" s="131"/>
      <c r="D407" s="131"/>
      <c r="E407" s="131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</row>
    <row r="408" spans="2:17">
      <c r="B408" s="131"/>
      <c r="C408" s="131"/>
      <c r="D408" s="131"/>
      <c r="E408" s="131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</row>
    <row r="409" spans="2:17">
      <c r="B409" s="131"/>
      <c r="C409" s="131"/>
      <c r="D409" s="131"/>
      <c r="E409" s="131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</row>
    <row r="410" spans="2:17">
      <c r="B410" s="131"/>
      <c r="C410" s="131"/>
      <c r="D410" s="131"/>
      <c r="E410" s="131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</row>
    <row r="411" spans="2:17">
      <c r="B411" s="131"/>
      <c r="C411" s="131"/>
      <c r="D411" s="131"/>
      <c r="E411" s="131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</row>
    <row r="412" spans="2:17">
      <c r="B412" s="131"/>
      <c r="C412" s="131"/>
      <c r="D412" s="131"/>
      <c r="E412" s="131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</row>
    <row r="413" spans="2:17">
      <c r="B413" s="131"/>
      <c r="C413" s="131"/>
      <c r="D413" s="131"/>
      <c r="E413" s="131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</row>
    <row r="414" spans="2:17">
      <c r="B414" s="131"/>
      <c r="C414" s="131"/>
      <c r="D414" s="131"/>
      <c r="E414" s="131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</row>
    <row r="415" spans="2:17">
      <c r="B415" s="131"/>
      <c r="C415" s="131"/>
      <c r="D415" s="131"/>
      <c r="E415" s="131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</row>
    <row r="416" spans="2:17">
      <c r="B416" s="131"/>
      <c r="C416" s="131"/>
      <c r="D416" s="131"/>
      <c r="E416" s="131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</row>
    <row r="417" spans="2:17">
      <c r="B417" s="131"/>
      <c r="C417" s="131"/>
      <c r="D417" s="131"/>
      <c r="E417" s="131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</row>
    <row r="418" spans="2:17">
      <c r="B418" s="131"/>
      <c r="C418" s="131"/>
      <c r="D418" s="131"/>
      <c r="E418" s="131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</row>
    <row r="419" spans="2:17">
      <c r="B419" s="131"/>
      <c r="C419" s="131"/>
      <c r="D419" s="131"/>
      <c r="E419" s="131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</row>
    <row r="420" spans="2:17">
      <c r="B420" s="131"/>
      <c r="C420" s="131"/>
      <c r="D420" s="131"/>
      <c r="E420" s="131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</row>
    <row r="421" spans="2:17">
      <c r="B421" s="131"/>
      <c r="C421" s="131"/>
      <c r="D421" s="131"/>
      <c r="E421" s="131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</row>
    <row r="422" spans="2:17">
      <c r="B422" s="131"/>
      <c r="C422" s="131"/>
      <c r="D422" s="131"/>
      <c r="E422" s="131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</row>
    <row r="423" spans="2:17">
      <c r="B423" s="131"/>
      <c r="C423" s="131"/>
      <c r="D423" s="131"/>
      <c r="E423" s="131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</row>
    <row r="424" spans="2:17">
      <c r="B424" s="131"/>
      <c r="C424" s="131"/>
      <c r="D424" s="131"/>
      <c r="E424" s="131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</row>
    <row r="425" spans="2:17">
      <c r="B425" s="131"/>
      <c r="C425" s="131"/>
      <c r="D425" s="131"/>
      <c r="E425" s="131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</row>
    <row r="426" spans="2:17">
      <c r="B426" s="131"/>
      <c r="C426" s="131"/>
      <c r="D426" s="131"/>
      <c r="E426" s="131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</row>
    <row r="427" spans="2:17">
      <c r="B427" s="131"/>
      <c r="C427" s="131"/>
      <c r="D427" s="131"/>
      <c r="E427" s="131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</row>
    <row r="428" spans="2:17">
      <c r="B428" s="131"/>
      <c r="C428" s="131"/>
      <c r="D428" s="131"/>
      <c r="E428" s="131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</row>
    <row r="429" spans="2:17">
      <c r="B429" s="131"/>
      <c r="C429" s="131"/>
      <c r="D429" s="131"/>
      <c r="E429" s="131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</row>
    <row r="430" spans="2:17">
      <c r="B430" s="131"/>
      <c r="C430" s="131"/>
      <c r="D430" s="131"/>
      <c r="E430" s="131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</row>
    <row r="431" spans="2:17">
      <c r="B431" s="131"/>
      <c r="C431" s="131"/>
      <c r="D431" s="131"/>
      <c r="E431" s="131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</row>
    <row r="432" spans="2:17">
      <c r="B432" s="131"/>
      <c r="C432" s="131"/>
      <c r="D432" s="131"/>
      <c r="E432" s="131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</row>
    <row r="433" spans="2:17">
      <c r="B433" s="131"/>
      <c r="C433" s="131"/>
      <c r="D433" s="131"/>
      <c r="E433" s="131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</row>
    <row r="434" spans="2:17">
      <c r="B434" s="131"/>
      <c r="C434" s="131"/>
      <c r="D434" s="131"/>
      <c r="E434" s="131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</row>
    <row r="435" spans="2:17">
      <c r="B435" s="131"/>
      <c r="C435" s="131"/>
      <c r="D435" s="131"/>
      <c r="E435" s="131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</row>
    <row r="436" spans="2:17">
      <c r="B436" s="131"/>
      <c r="C436" s="131"/>
      <c r="D436" s="131"/>
      <c r="E436" s="131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</row>
    <row r="437" spans="2:17">
      <c r="B437" s="131"/>
      <c r="C437" s="131"/>
      <c r="D437" s="131"/>
      <c r="E437" s="131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</row>
    <row r="438" spans="2:17">
      <c r="B438" s="131"/>
      <c r="C438" s="131"/>
      <c r="D438" s="131"/>
      <c r="E438" s="131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</row>
    <row r="439" spans="2:17">
      <c r="B439" s="131"/>
      <c r="C439" s="131"/>
      <c r="D439" s="131"/>
      <c r="E439" s="131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</row>
    <row r="440" spans="2:17">
      <c r="B440" s="131"/>
      <c r="C440" s="131"/>
      <c r="D440" s="131"/>
      <c r="E440" s="131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</row>
    <row r="441" spans="2:17">
      <c r="B441" s="131"/>
      <c r="C441" s="131"/>
      <c r="D441" s="131"/>
      <c r="E441" s="131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</row>
    <row r="442" spans="2:17">
      <c r="B442" s="131"/>
      <c r="C442" s="131"/>
      <c r="D442" s="131"/>
      <c r="E442" s="131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</row>
    <row r="443" spans="2:17">
      <c r="B443" s="131"/>
      <c r="C443" s="131"/>
      <c r="D443" s="131"/>
      <c r="E443" s="131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</row>
    <row r="444" spans="2:17">
      <c r="B444" s="131"/>
      <c r="C444" s="131"/>
      <c r="D444" s="131"/>
      <c r="E444" s="131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</row>
    <row r="445" spans="2:17">
      <c r="B445" s="131"/>
      <c r="C445" s="131"/>
      <c r="D445" s="131"/>
      <c r="E445" s="131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</row>
    <row r="446" spans="2:17">
      <c r="B446" s="131"/>
      <c r="C446" s="131"/>
      <c r="D446" s="131"/>
      <c r="E446" s="131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</row>
    <row r="447" spans="2:17">
      <c r="B447" s="131"/>
      <c r="C447" s="131"/>
      <c r="D447" s="131"/>
      <c r="E447" s="131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</row>
    <row r="448" spans="2:17">
      <c r="B448" s="131"/>
      <c r="C448" s="131"/>
      <c r="D448" s="131"/>
      <c r="E448" s="131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</row>
    <row r="449" spans="2:17">
      <c r="B449" s="131"/>
      <c r="C449" s="131"/>
      <c r="D449" s="131"/>
      <c r="E449" s="131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</row>
    <row r="450" spans="2:17">
      <c r="B450" s="131"/>
      <c r="C450" s="131"/>
      <c r="D450" s="131"/>
      <c r="E450" s="131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</row>
    <row r="451" spans="2:17">
      <c r="B451" s="131"/>
      <c r="C451" s="131"/>
      <c r="D451" s="131"/>
      <c r="E451" s="131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</row>
    <row r="452" spans="2:17">
      <c r="B452" s="131"/>
      <c r="C452" s="131"/>
      <c r="D452" s="131"/>
      <c r="E452" s="131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</row>
    <row r="453" spans="2:17">
      <c r="B453" s="131"/>
      <c r="C453" s="131"/>
      <c r="D453" s="131"/>
      <c r="E453" s="131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</row>
    <row r="454" spans="2:17">
      <c r="B454" s="131"/>
      <c r="C454" s="131"/>
      <c r="D454" s="131"/>
      <c r="E454" s="131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</row>
    <row r="455" spans="2:17">
      <c r="B455" s="131"/>
      <c r="C455" s="131"/>
      <c r="D455" s="131"/>
      <c r="E455" s="131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</row>
    <row r="456" spans="2:17">
      <c r="B456" s="131"/>
      <c r="C456" s="131"/>
      <c r="D456" s="131"/>
      <c r="E456" s="131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</row>
    <row r="457" spans="2:17">
      <c r="B457" s="131"/>
      <c r="C457" s="131"/>
      <c r="D457" s="131"/>
      <c r="E457" s="131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</row>
    <row r="458" spans="2:17">
      <c r="B458" s="131"/>
      <c r="C458" s="131"/>
      <c r="D458" s="131"/>
      <c r="E458" s="131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</row>
    <row r="459" spans="2:17">
      <c r="B459" s="131"/>
      <c r="C459" s="131"/>
      <c r="D459" s="131"/>
      <c r="E459" s="131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</row>
    <row r="460" spans="2:17">
      <c r="B460" s="131"/>
      <c r="C460" s="131"/>
      <c r="D460" s="131"/>
      <c r="E460" s="131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</row>
    <row r="461" spans="2:17">
      <c r="B461" s="131"/>
      <c r="C461" s="131"/>
      <c r="D461" s="131"/>
      <c r="E461" s="131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</row>
    <row r="462" spans="2:17">
      <c r="B462" s="131"/>
      <c r="C462" s="131"/>
      <c r="D462" s="131"/>
      <c r="E462" s="131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</row>
    <row r="463" spans="2:17">
      <c r="B463" s="131"/>
      <c r="C463" s="131"/>
      <c r="D463" s="131"/>
      <c r="E463" s="131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</row>
    <row r="464" spans="2:17">
      <c r="B464" s="131"/>
      <c r="C464" s="131"/>
      <c r="D464" s="131"/>
      <c r="E464" s="131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</row>
    <row r="465" spans="2:17">
      <c r="B465" s="131"/>
      <c r="C465" s="131"/>
      <c r="D465" s="131"/>
      <c r="E465" s="131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</row>
    <row r="466" spans="2:17">
      <c r="B466" s="131"/>
      <c r="C466" s="131"/>
      <c r="D466" s="131"/>
      <c r="E466" s="131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</row>
    <row r="467" spans="2:17">
      <c r="B467" s="131"/>
      <c r="C467" s="131"/>
      <c r="D467" s="131"/>
      <c r="E467" s="131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</row>
    <row r="468" spans="2:17">
      <c r="B468" s="131"/>
      <c r="C468" s="131"/>
      <c r="D468" s="131"/>
      <c r="E468" s="131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</row>
    <row r="469" spans="2:17">
      <c r="B469" s="131"/>
      <c r="C469" s="131"/>
      <c r="D469" s="131"/>
      <c r="E469" s="131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</row>
    <row r="470" spans="2:17">
      <c r="B470" s="131"/>
      <c r="C470" s="131"/>
      <c r="D470" s="131"/>
      <c r="E470" s="131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</row>
    <row r="471" spans="2:17">
      <c r="B471" s="131"/>
      <c r="C471" s="131"/>
      <c r="D471" s="131"/>
      <c r="E471" s="131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</row>
    <row r="472" spans="2:17">
      <c r="B472" s="131"/>
      <c r="C472" s="131"/>
      <c r="D472" s="131"/>
      <c r="E472" s="131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</row>
    <row r="473" spans="2:17">
      <c r="B473" s="131"/>
      <c r="C473" s="131"/>
      <c r="D473" s="131"/>
      <c r="E473" s="131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</row>
    <row r="474" spans="2:17">
      <c r="B474" s="131"/>
      <c r="C474" s="131"/>
      <c r="D474" s="131"/>
      <c r="E474" s="131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</row>
    <row r="475" spans="2:17">
      <c r="B475" s="131"/>
      <c r="C475" s="131"/>
      <c r="D475" s="131"/>
      <c r="E475" s="131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</row>
    <row r="476" spans="2:17">
      <c r="B476" s="131"/>
      <c r="C476" s="131"/>
      <c r="D476" s="131"/>
      <c r="E476" s="131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</row>
    <row r="477" spans="2:17">
      <c r="B477" s="131"/>
      <c r="C477" s="131"/>
      <c r="D477" s="131"/>
      <c r="E477" s="131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</row>
    <row r="478" spans="2:17">
      <c r="B478" s="131"/>
      <c r="C478" s="131"/>
      <c r="D478" s="131"/>
      <c r="E478" s="131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</row>
    <row r="479" spans="2:17">
      <c r="B479" s="131"/>
      <c r="C479" s="131"/>
      <c r="D479" s="131"/>
      <c r="E479" s="131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</row>
    <row r="480" spans="2:17">
      <c r="B480" s="131"/>
      <c r="C480" s="131"/>
      <c r="D480" s="131"/>
      <c r="E480" s="131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</row>
    <row r="481" spans="2:17">
      <c r="B481" s="131"/>
      <c r="C481" s="131"/>
      <c r="D481" s="131"/>
      <c r="E481" s="131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</row>
    <row r="482" spans="2:17">
      <c r="B482" s="131"/>
      <c r="C482" s="131"/>
      <c r="D482" s="131"/>
      <c r="E482" s="131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</row>
    <row r="483" spans="2:17">
      <c r="B483" s="131"/>
      <c r="C483" s="131"/>
      <c r="D483" s="131"/>
      <c r="E483" s="131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</row>
    <row r="484" spans="2:17">
      <c r="B484" s="131"/>
      <c r="C484" s="131"/>
      <c r="D484" s="131"/>
      <c r="E484" s="131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</row>
    <row r="485" spans="2:17">
      <c r="B485" s="131"/>
      <c r="C485" s="131"/>
      <c r="D485" s="131"/>
      <c r="E485" s="131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</row>
    <row r="486" spans="2:17">
      <c r="B486" s="131"/>
      <c r="C486" s="131"/>
      <c r="D486" s="131"/>
      <c r="E486" s="131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</row>
    <row r="487" spans="2:17">
      <c r="B487" s="131"/>
      <c r="C487" s="131"/>
      <c r="D487" s="131"/>
      <c r="E487" s="131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</row>
    <row r="488" spans="2:17">
      <c r="B488" s="131"/>
      <c r="C488" s="131"/>
      <c r="D488" s="131"/>
      <c r="E488" s="131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</row>
    <row r="489" spans="2:17">
      <c r="B489" s="131"/>
      <c r="C489" s="131"/>
      <c r="D489" s="131"/>
      <c r="E489" s="131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</row>
    <row r="490" spans="2:17">
      <c r="B490" s="131"/>
      <c r="C490" s="131"/>
      <c r="D490" s="131"/>
      <c r="E490" s="131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</row>
    <row r="491" spans="2:17">
      <c r="B491" s="131"/>
      <c r="C491" s="131"/>
      <c r="D491" s="131"/>
      <c r="E491" s="131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</row>
    <row r="492" spans="2:17">
      <c r="B492" s="131"/>
      <c r="C492" s="131"/>
      <c r="D492" s="131"/>
      <c r="E492" s="131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</row>
    <row r="493" spans="2:17">
      <c r="B493" s="131"/>
      <c r="C493" s="131"/>
      <c r="D493" s="131"/>
      <c r="E493" s="131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</row>
    <row r="494" spans="2:17">
      <c r="B494" s="131"/>
      <c r="C494" s="131"/>
      <c r="D494" s="131"/>
      <c r="E494" s="131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</row>
    <row r="495" spans="2:17">
      <c r="B495" s="131"/>
      <c r="C495" s="131"/>
      <c r="D495" s="131"/>
      <c r="E495" s="131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</row>
    <row r="496" spans="2:17">
      <c r="B496" s="131"/>
      <c r="C496" s="131"/>
      <c r="D496" s="131"/>
      <c r="E496" s="131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</row>
    <row r="497" spans="2:17">
      <c r="B497" s="131"/>
      <c r="C497" s="131"/>
      <c r="D497" s="131"/>
      <c r="E497" s="131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</row>
    <row r="498" spans="2:17">
      <c r="B498" s="131"/>
      <c r="C498" s="131"/>
      <c r="D498" s="131"/>
      <c r="E498" s="131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</row>
    <row r="499" spans="2:17">
      <c r="B499" s="131"/>
      <c r="C499" s="131"/>
      <c r="D499" s="131"/>
      <c r="E499" s="131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</row>
    <row r="500" spans="2:17">
      <c r="B500" s="131"/>
      <c r="C500" s="131"/>
      <c r="D500" s="131"/>
      <c r="E500" s="131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</row>
    <row r="501" spans="2:17">
      <c r="B501" s="131"/>
      <c r="C501" s="131"/>
      <c r="D501" s="131"/>
      <c r="E501" s="131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</row>
    <row r="502" spans="2:17">
      <c r="B502" s="131"/>
      <c r="C502" s="131"/>
      <c r="D502" s="131"/>
      <c r="E502" s="131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</row>
    <row r="503" spans="2:17">
      <c r="B503" s="131"/>
      <c r="C503" s="131"/>
      <c r="D503" s="131"/>
      <c r="E503" s="131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</row>
    <row r="504" spans="2:17">
      <c r="B504" s="131"/>
      <c r="C504" s="131"/>
      <c r="D504" s="131"/>
      <c r="E504" s="131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</row>
    <row r="505" spans="2:17">
      <c r="B505" s="131"/>
      <c r="C505" s="131"/>
      <c r="D505" s="131"/>
      <c r="E505" s="131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</row>
    <row r="506" spans="2:17">
      <c r="B506" s="131"/>
      <c r="C506" s="131"/>
      <c r="D506" s="131"/>
      <c r="E506" s="131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</row>
    <row r="507" spans="2:17">
      <c r="B507" s="131"/>
      <c r="C507" s="131"/>
      <c r="D507" s="131"/>
      <c r="E507" s="131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</row>
    <row r="508" spans="2:17">
      <c r="B508" s="131"/>
      <c r="C508" s="131"/>
      <c r="D508" s="131"/>
      <c r="E508" s="131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</row>
    <row r="509" spans="2:17">
      <c r="B509" s="131"/>
      <c r="C509" s="131"/>
      <c r="D509" s="131"/>
      <c r="E509" s="131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</row>
    <row r="510" spans="2:17">
      <c r="B510" s="131"/>
      <c r="C510" s="131"/>
      <c r="D510" s="131"/>
      <c r="E510" s="131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</row>
    <row r="511" spans="2:17">
      <c r="B511" s="131"/>
      <c r="C511" s="131"/>
      <c r="D511" s="131"/>
      <c r="E511" s="131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</row>
    <row r="512" spans="2:17">
      <c r="B512" s="131"/>
      <c r="C512" s="131"/>
      <c r="D512" s="131"/>
      <c r="E512" s="131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</row>
    <row r="513" spans="2:17">
      <c r="B513" s="131"/>
      <c r="C513" s="131"/>
      <c r="D513" s="131"/>
      <c r="E513" s="131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</row>
    <row r="514" spans="2:17">
      <c r="B514" s="131"/>
      <c r="C514" s="131"/>
      <c r="D514" s="131"/>
      <c r="E514" s="131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</row>
    <row r="515" spans="2:17">
      <c r="B515" s="131"/>
      <c r="C515" s="131"/>
      <c r="D515" s="131"/>
      <c r="E515" s="131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</row>
    <row r="516" spans="2:17">
      <c r="B516" s="131"/>
      <c r="C516" s="131"/>
      <c r="D516" s="131"/>
      <c r="E516" s="131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</row>
    <row r="517" spans="2:17">
      <c r="B517" s="131"/>
      <c r="C517" s="131"/>
      <c r="D517" s="131"/>
      <c r="E517" s="131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</row>
    <row r="518" spans="2:17">
      <c r="B518" s="131"/>
      <c r="C518" s="131"/>
      <c r="D518" s="131"/>
      <c r="E518" s="131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</row>
    <row r="519" spans="2:17">
      <c r="B519" s="131"/>
      <c r="C519" s="131"/>
      <c r="D519" s="131"/>
      <c r="E519" s="131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</row>
    <row r="520" spans="2:17">
      <c r="B520" s="131"/>
      <c r="C520" s="131"/>
      <c r="D520" s="131"/>
      <c r="E520" s="131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</row>
    <row r="521" spans="2:17">
      <c r="B521" s="131"/>
      <c r="C521" s="131"/>
      <c r="D521" s="131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</row>
    <row r="522" spans="2:17">
      <c r="B522" s="131"/>
      <c r="C522" s="131"/>
      <c r="D522" s="131"/>
      <c r="E522" s="131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</row>
    <row r="523" spans="2:17">
      <c r="B523" s="131"/>
      <c r="C523" s="131"/>
      <c r="D523" s="131"/>
      <c r="E523" s="131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</row>
    <row r="524" spans="2:17">
      <c r="B524" s="131"/>
      <c r="C524" s="131"/>
      <c r="D524" s="131"/>
      <c r="E524" s="131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</row>
    <row r="525" spans="2:17">
      <c r="B525" s="131"/>
      <c r="C525" s="131"/>
      <c r="D525" s="131"/>
      <c r="E525" s="131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</row>
    <row r="526" spans="2:17">
      <c r="B526" s="131"/>
      <c r="C526" s="131"/>
      <c r="D526" s="131"/>
      <c r="E526" s="131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</row>
    <row r="527" spans="2:17">
      <c r="B527" s="131"/>
      <c r="C527" s="131"/>
      <c r="D527" s="131"/>
      <c r="E527" s="131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</row>
    <row r="528" spans="2:17">
      <c r="B528" s="131"/>
      <c r="C528" s="131"/>
      <c r="D528" s="131"/>
      <c r="E528" s="131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</row>
    <row r="529" spans="2:17">
      <c r="B529" s="131"/>
      <c r="C529" s="131"/>
      <c r="D529" s="131"/>
      <c r="E529" s="131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</row>
    <row r="530" spans="2:17">
      <c r="B530" s="131"/>
      <c r="C530" s="131"/>
      <c r="D530" s="131"/>
      <c r="E530" s="131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</row>
    <row r="531" spans="2:17">
      <c r="B531" s="131"/>
      <c r="C531" s="131"/>
      <c r="D531" s="131"/>
      <c r="E531" s="131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</row>
    <row r="532" spans="2:17">
      <c r="B532" s="131"/>
      <c r="C532" s="131"/>
      <c r="D532" s="131"/>
      <c r="E532" s="131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</row>
    <row r="533" spans="2:17">
      <c r="B533" s="131"/>
      <c r="C533" s="131"/>
      <c r="D533" s="131"/>
      <c r="E533" s="131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</row>
    <row r="534" spans="2:17">
      <c r="B534" s="131"/>
      <c r="C534" s="131"/>
      <c r="D534" s="131"/>
      <c r="E534" s="131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</row>
    <row r="535" spans="2:17">
      <c r="B535" s="131"/>
      <c r="C535" s="131"/>
      <c r="D535" s="131"/>
      <c r="E535" s="131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</row>
    <row r="536" spans="2:17">
      <c r="B536" s="131"/>
      <c r="C536" s="131"/>
      <c r="D536" s="131"/>
      <c r="E536" s="131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</row>
    <row r="537" spans="2:17">
      <c r="B537" s="131"/>
      <c r="C537" s="131"/>
      <c r="D537" s="131"/>
      <c r="E537" s="131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</row>
    <row r="538" spans="2:17">
      <c r="B538" s="131"/>
      <c r="C538" s="131"/>
      <c r="D538" s="131"/>
      <c r="E538" s="131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</row>
    <row r="539" spans="2:17">
      <c r="B539" s="131"/>
      <c r="C539" s="131"/>
      <c r="D539" s="131"/>
      <c r="E539" s="131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</row>
    <row r="540" spans="2:17">
      <c r="B540" s="131"/>
      <c r="C540" s="131"/>
      <c r="D540" s="131"/>
      <c r="E540" s="131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</row>
    <row r="541" spans="2:17">
      <c r="B541" s="131"/>
      <c r="C541" s="131"/>
      <c r="D541" s="131"/>
      <c r="E541" s="131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</row>
    <row r="542" spans="2:17">
      <c r="B542" s="131"/>
      <c r="C542" s="131"/>
      <c r="D542" s="131"/>
      <c r="E542" s="131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</row>
    <row r="543" spans="2:17">
      <c r="B543" s="131"/>
      <c r="C543" s="131"/>
      <c r="D543" s="131"/>
      <c r="E543" s="131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</row>
    <row r="544" spans="2:17">
      <c r="B544" s="131"/>
      <c r="C544" s="131"/>
      <c r="D544" s="131"/>
      <c r="E544" s="131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</row>
    <row r="545" spans="2:17">
      <c r="B545" s="131"/>
      <c r="C545" s="131"/>
      <c r="D545" s="131"/>
      <c r="E545" s="131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</row>
    <row r="546" spans="2:17">
      <c r="B546" s="131"/>
      <c r="C546" s="131"/>
      <c r="D546" s="131"/>
      <c r="E546" s="131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</row>
    <row r="547" spans="2:17">
      <c r="B547" s="131"/>
      <c r="C547" s="131"/>
      <c r="D547" s="131"/>
      <c r="E547" s="131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</row>
    <row r="548" spans="2:17">
      <c r="B548" s="131"/>
      <c r="C548" s="131"/>
      <c r="D548" s="131"/>
      <c r="E548" s="131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</row>
    <row r="549" spans="2:17">
      <c r="B549" s="131"/>
      <c r="C549" s="131"/>
      <c r="D549" s="131"/>
      <c r="E549" s="131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</row>
    <row r="550" spans="2:17">
      <c r="B550" s="131"/>
      <c r="C550" s="131"/>
      <c r="D550" s="131"/>
      <c r="E550" s="131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</row>
    <row r="551" spans="2:17">
      <c r="B551" s="131"/>
      <c r="C551" s="131"/>
      <c r="D551" s="131"/>
      <c r="E551" s="131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</row>
    <row r="552" spans="2:17">
      <c r="B552" s="131"/>
      <c r="C552" s="131"/>
      <c r="D552" s="131"/>
      <c r="E552" s="131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</row>
    <row r="553" spans="2:17">
      <c r="B553" s="131"/>
      <c r="C553" s="131"/>
      <c r="D553" s="131"/>
      <c r="E553" s="131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</row>
    <row r="554" spans="2:17">
      <c r="B554" s="131"/>
      <c r="C554" s="131"/>
      <c r="D554" s="131"/>
      <c r="E554" s="131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</row>
    <row r="555" spans="2:17">
      <c r="B555" s="131"/>
      <c r="C555" s="131"/>
      <c r="D555" s="131"/>
      <c r="E555" s="131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</row>
    <row r="556" spans="2:17">
      <c r="B556" s="131"/>
      <c r="C556" s="131"/>
      <c r="D556" s="131"/>
      <c r="E556" s="131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</row>
    <row r="557" spans="2:17">
      <c r="B557" s="131"/>
      <c r="C557" s="131"/>
      <c r="D557" s="131"/>
      <c r="E557" s="131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</row>
    <row r="558" spans="2:17">
      <c r="B558" s="131"/>
      <c r="C558" s="131"/>
      <c r="D558" s="131"/>
      <c r="E558" s="131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</row>
    <row r="559" spans="2:17">
      <c r="B559" s="131"/>
      <c r="C559" s="131"/>
      <c r="D559" s="131"/>
      <c r="E559" s="131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</row>
    <row r="560" spans="2:17">
      <c r="B560" s="131"/>
      <c r="C560" s="131"/>
      <c r="D560" s="131"/>
      <c r="E560" s="131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</row>
    <row r="561" spans="2:17">
      <c r="B561" s="131"/>
      <c r="C561" s="131"/>
      <c r="D561" s="131"/>
      <c r="E561" s="131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</row>
    <row r="562" spans="2:17">
      <c r="B562" s="131"/>
      <c r="C562" s="131"/>
      <c r="D562" s="131"/>
      <c r="E562" s="131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</row>
    <row r="563" spans="2:17">
      <c r="B563" s="131"/>
      <c r="C563" s="131"/>
      <c r="D563" s="131"/>
      <c r="E563" s="131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</row>
    <row r="564" spans="2:17">
      <c r="B564" s="131"/>
      <c r="C564" s="131"/>
      <c r="D564" s="131"/>
      <c r="E564" s="131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</row>
    <row r="565" spans="2:17">
      <c r="B565" s="131"/>
      <c r="C565" s="131"/>
      <c r="D565" s="131"/>
      <c r="E565" s="131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</row>
    <row r="566" spans="2:17">
      <c r="B566" s="131"/>
      <c r="C566" s="131"/>
      <c r="D566" s="131"/>
      <c r="E566" s="131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</row>
    <row r="567" spans="2:17">
      <c r="B567" s="131"/>
      <c r="C567" s="131"/>
      <c r="D567" s="131"/>
      <c r="E567" s="131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</row>
    <row r="568" spans="2:17">
      <c r="B568" s="131"/>
      <c r="C568" s="131"/>
      <c r="D568" s="131"/>
      <c r="E568" s="131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</row>
    <row r="569" spans="2:17">
      <c r="B569" s="131"/>
      <c r="C569" s="131"/>
      <c r="D569" s="131"/>
      <c r="E569" s="131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</row>
    <row r="570" spans="2:17">
      <c r="B570" s="131"/>
      <c r="C570" s="131"/>
      <c r="D570" s="131"/>
      <c r="E570" s="131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</row>
    <row r="571" spans="2:17">
      <c r="B571" s="131"/>
      <c r="C571" s="131"/>
      <c r="D571" s="131"/>
      <c r="E571" s="131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</row>
    <row r="572" spans="2:17">
      <c r="B572" s="131"/>
      <c r="C572" s="131"/>
      <c r="D572" s="131"/>
      <c r="E572" s="131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</row>
    <row r="573" spans="2:17">
      <c r="B573" s="131"/>
      <c r="C573" s="131"/>
      <c r="D573" s="131"/>
      <c r="E573" s="131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</row>
    <row r="574" spans="2:17">
      <c r="B574" s="131"/>
      <c r="C574" s="131"/>
      <c r="D574" s="131"/>
      <c r="E574" s="131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</row>
    <row r="575" spans="2:17">
      <c r="B575" s="131"/>
      <c r="C575" s="131"/>
      <c r="D575" s="131"/>
      <c r="E575" s="131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</row>
    <row r="576" spans="2:17">
      <c r="B576" s="131"/>
      <c r="C576" s="131"/>
      <c r="D576" s="131"/>
      <c r="E576" s="131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</row>
    <row r="577" spans="2:17">
      <c r="B577" s="131"/>
      <c r="C577" s="131"/>
      <c r="D577" s="131"/>
      <c r="E577" s="131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</row>
    <row r="578" spans="2:17">
      <c r="B578" s="131"/>
      <c r="C578" s="131"/>
      <c r="D578" s="131"/>
      <c r="E578" s="131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</row>
    <row r="579" spans="2:17">
      <c r="B579" s="131"/>
      <c r="C579" s="131"/>
      <c r="D579" s="131"/>
      <c r="E579" s="131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</row>
    <row r="580" spans="2:17">
      <c r="B580" s="131"/>
      <c r="C580" s="131"/>
      <c r="D580" s="131"/>
      <c r="E580" s="131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</row>
    <row r="581" spans="2:17">
      <c r="B581" s="131"/>
      <c r="C581" s="131"/>
      <c r="D581" s="131"/>
      <c r="E581" s="131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</row>
    <row r="582" spans="2:17">
      <c r="B582" s="131"/>
      <c r="C582" s="131"/>
      <c r="D582" s="131"/>
      <c r="E582" s="131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</row>
    <row r="583" spans="2:17">
      <c r="B583" s="131"/>
      <c r="C583" s="131"/>
      <c r="D583" s="131"/>
      <c r="E583" s="131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</row>
    <row r="584" spans="2:17">
      <c r="B584" s="131"/>
      <c r="C584" s="131"/>
      <c r="D584" s="131"/>
      <c r="E584" s="131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</row>
    <row r="585" spans="2:17">
      <c r="B585" s="131"/>
      <c r="C585" s="131"/>
      <c r="D585" s="131"/>
      <c r="E585" s="131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</row>
    <row r="586" spans="2:17">
      <c r="B586" s="131"/>
      <c r="C586" s="131"/>
      <c r="D586" s="131"/>
      <c r="E586" s="131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</row>
    <row r="587" spans="2:17">
      <c r="B587" s="131"/>
      <c r="C587" s="131"/>
      <c r="D587" s="131"/>
      <c r="E587" s="131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</row>
    <row r="588" spans="2:17">
      <c r="B588" s="131"/>
      <c r="C588" s="131"/>
      <c r="D588" s="131"/>
      <c r="E588" s="131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</row>
    <row r="589" spans="2:17">
      <c r="B589" s="131"/>
      <c r="C589" s="131"/>
      <c r="D589" s="131"/>
      <c r="E589" s="131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</row>
    <row r="590" spans="2:17">
      <c r="B590" s="131"/>
      <c r="C590" s="131"/>
      <c r="D590" s="131"/>
      <c r="E590" s="131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</row>
    <row r="591" spans="2:17">
      <c r="B591" s="131"/>
      <c r="C591" s="131"/>
      <c r="D591" s="131"/>
      <c r="E591" s="131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</row>
    <row r="592" spans="2:17">
      <c r="B592" s="131"/>
      <c r="C592" s="131"/>
      <c r="D592" s="131"/>
      <c r="E592" s="131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</row>
    <row r="593" spans="2:17">
      <c r="B593" s="131"/>
      <c r="C593" s="131"/>
      <c r="D593" s="131"/>
      <c r="E593" s="131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</row>
    <row r="594" spans="2:17">
      <c r="B594" s="131"/>
      <c r="C594" s="131"/>
      <c r="D594" s="131"/>
      <c r="E594" s="131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</row>
    <row r="595" spans="2:17">
      <c r="B595" s="131"/>
      <c r="C595" s="131"/>
      <c r="D595" s="131"/>
      <c r="E595" s="131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</row>
    <row r="596" spans="2:17">
      <c r="B596" s="131"/>
      <c r="C596" s="131"/>
      <c r="D596" s="131"/>
      <c r="E596" s="131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</row>
    <row r="597" spans="2:17">
      <c r="B597" s="131"/>
      <c r="C597" s="131"/>
      <c r="D597" s="131"/>
      <c r="E597" s="131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</row>
    <row r="598" spans="2:17">
      <c r="B598" s="131"/>
      <c r="C598" s="131"/>
      <c r="D598" s="131"/>
      <c r="E598" s="131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</row>
    <row r="599" spans="2:17">
      <c r="B599" s="131"/>
      <c r="C599" s="131"/>
      <c r="D599" s="131"/>
      <c r="E599" s="131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</row>
    <row r="600" spans="2:17">
      <c r="B600" s="131"/>
      <c r="C600" s="131"/>
      <c r="D600" s="131"/>
      <c r="E600" s="131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</row>
    <row r="601" spans="2:17">
      <c r="B601" s="131"/>
      <c r="C601" s="131"/>
      <c r="D601" s="131"/>
      <c r="E601" s="131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</row>
    <row r="602" spans="2:17">
      <c r="B602" s="131"/>
      <c r="C602" s="131"/>
      <c r="D602" s="131"/>
      <c r="E602" s="131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</row>
    <row r="603" spans="2:17">
      <c r="B603" s="131"/>
      <c r="C603" s="131"/>
      <c r="D603" s="131"/>
      <c r="E603" s="131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</row>
    <row r="604" spans="2:17">
      <c r="B604" s="131"/>
      <c r="C604" s="131"/>
      <c r="D604" s="131"/>
      <c r="E604" s="131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</row>
    <row r="605" spans="2:17">
      <c r="B605" s="131"/>
      <c r="C605" s="131"/>
      <c r="D605" s="131"/>
      <c r="E605" s="131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</row>
    <row r="606" spans="2:17">
      <c r="B606" s="131"/>
      <c r="C606" s="131"/>
      <c r="D606" s="131"/>
      <c r="E606" s="131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</row>
    <row r="607" spans="2:17">
      <c r="B607" s="131"/>
      <c r="C607" s="131"/>
      <c r="D607" s="131"/>
      <c r="E607" s="131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</row>
    <row r="608" spans="2:17">
      <c r="B608" s="131"/>
      <c r="C608" s="131"/>
      <c r="D608" s="131"/>
      <c r="E608" s="131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</row>
    <row r="609" spans="2:17">
      <c r="B609" s="131"/>
      <c r="C609" s="131"/>
      <c r="D609" s="131"/>
      <c r="E609" s="131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</row>
    <row r="610" spans="2:17">
      <c r="B610" s="131"/>
      <c r="C610" s="131"/>
      <c r="D610" s="131"/>
      <c r="E610" s="131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</row>
    <row r="611" spans="2:17">
      <c r="B611" s="131"/>
      <c r="C611" s="131"/>
      <c r="D611" s="131"/>
      <c r="E611" s="131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</row>
    <row r="612" spans="2:17">
      <c r="B612" s="131"/>
      <c r="C612" s="131"/>
      <c r="D612" s="131"/>
      <c r="E612" s="131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</row>
    <row r="613" spans="2:17">
      <c r="B613" s="131"/>
      <c r="C613" s="131"/>
      <c r="D613" s="131"/>
      <c r="E613" s="131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</row>
    <row r="614" spans="2:17">
      <c r="B614" s="131"/>
      <c r="C614" s="131"/>
      <c r="D614" s="131"/>
      <c r="E614" s="131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</row>
    <row r="615" spans="2:17">
      <c r="B615" s="131"/>
      <c r="C615" s="131"/>
      <c r="D615" s="131"/>
      <c r="E615" s="131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</row>
    <row r="616" spans="2:17">
      <c r="B616" s="131"/>
      <c r="C616" s="131"/>
      <c r="D616" s="131"/>
      <c r="E616" s="131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</row>
    <row r="617" spans="2:17">
      <c r="B617" s="131"/>
      <c r="C617" s="131"/>
      <c r="D617" s="131"/>
      <c r="E617" s="131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</row>
    <row r="618" spans="2:17">
      <c r="B618" s="131"/>
      <c r="C618" s="131"/>
      <c r="D618" s="131"/>
      <c r="E618" s="131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</row>
    <row r="619" spans="2:17">
      <c r="B619" s="131"/>
      <c r="C619" s="131"/>
      <c r="D619" s="131"/>
      <c r="E619" s="131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</row>
    <row r="620" spans="2:17">
      <c r="B620" s="131"/>
      <c r="C620" s="131"/>
      <c r="D620" s="131"/>
      <c r="E620" s="131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</row>
    <row r="621" spans="2:17">
      <c r="B621" s="131"/>
      <c r="C621" s="131"/>
      <c r="D621" s="131"/>
      <c r="E621" s="131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</row>
    <row r="622" spans="2:17">
      <c r="B622" s="131"/>
      <c r="C622" s="131"/>
      <c r="D622" s="131"/>
      <c r="E622" s="131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</row>
    <row r="623" spans="2:17">
      <c r="B623" s="131"/>
      <c r="C623" s="131"/>
      <c r="D623" s="131"/>
      <c r="E623" s="131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</row>
    <row r="624" spans="2:17">
      <c r="B624" s="131"/>
      <c r="C624" s="131"/>
      <c r="D624" s="131"/>
      <c r="E624" s="131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</row>
    <row r="625" spans="2:17">
      <c r="B625" s="131"/>
      <c r="C625" s="131"/>
      <c r="D625" s="131"/>
      <c r="E625" s="131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</row>
    <row r="626" spans="2:17">
      <c r="B626" s="131"/>
      <c r="C626" s="131"/>
      <c r="D626" s="131"/>
      <c r="E626" s="131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</row>
    <row r="627" spans="2:17">
      <c r="B627" s="131"/>
      <c r="C627" s="131"/>
      <c r="D627" s="131"/>
      <c r="E627" s="131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</row>
    <row r="628" spans="2:17">
      <c r="B628" s="131"/>
      <c r="C628" s="131"/>
      <c r="D628" s="131"/>
      <c r="E628" s="131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</row>
    <row r="629" spans="2:17">
      <c r="B629" s="131"/>
      <c r="C629" s="131"/>
      <c r="D629" s="131"/>
      <c r="E629" s="131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</row>
    <row r="630" spans="2:17">
      <c r="B630" s="131"/>
      <c r="C630" s="131"/>
      <c r="D630" s="131"/>
      <c r="E630" s="131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</row>
    <row r="631" spans="2:17">
      <c r="B631" s="131"/>
      <c r="C631" s="131"/>
      <c r="D631" s="131"/>
      <c r="E631" s="131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</row>
    <row r="632" spans="2:17">
      <c r="B632" s="131"/>
      <c r="C632" s="131"/>
      <c r="D632" s="131"/>
      <c r="E632" s="131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</row>
    <row r="633" spans="2:17">
      <c r="B633" s="131"/>
      <c r="C633" s="131"/>
      <c r="D633" s="131"/>
      <c r="E633" s="131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</row>
    <row r="634" spans="2:17">
      <c r="B634" s="131"/>
      <c r="C634" s="131"/>
      <c r="D634" s="131"/>
      <c r="E634" s="131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</row>
    <row r="635" spans="2:17">
      <c r="B635" s="131"/>
      <c r="C635" s="131"/>
      <c r="D635" s="131"/>
      <c r="E635" s="131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</row>
    <row r="636" spans="2:17">
      <c r="B636" s="131"/>
      <c r="C636" s="131"/>
      <c r="D636" s="131"/>
      <c r="E636" s="131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</row>
    <row r="637" spans="2:17">
      <c r="B637" s="131"/>
      <c r="C637" s="131"/>
      <c r="D637" s="131"/>
      <c r="E637" s="131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</row>
    <row r="638" spans="2:17">
      <c r="B638" s="131"/>
      <c r="C638" s="131"/>
      <c r="D638" s="131"/>
      <c r="E638" s="131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</row>
    <row r="639" spans="2:17">
      <c r="B639" s="131"/>
      <c r="C639" s="131"/>
      <c r="D639" s="131"/>
      <c r="E639" s="131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</row>
    <row r="640" spans="2:17">
      <c r="B640" s="131"/>
      <c r="C640" s="131"/>
      <c r="D640" s="131"/>
      <c r="E640" s="131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</row>
    <row r="641" spans="2:17">
      <c r="B641" s="131"/>
      <c r="C641" s="131"/>
      <c r="D641" s="131"/>
      <c r="E641" s="131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</row>
    <row r="642" spans="2:17">
      <c r="B642" s="131"/>
      <c r="C642" s="131"/>
      <c r="D642" s="131"/>
      <c r="E642" s="131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</row>
    <row r="643" spans="2:17">
      <c r="B643" s="131"/>
      <c r="C643" s="131"/>
      <c r="D643" s="131"/>
      <c r="E643" s="131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</row>
    <row r="644" spans="2:17">
      <c r="B644" s="131"/>
      <c r="C644" s="131"/>
      <c r="D644" s="131"/>
      <c r="E644" s="131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</row>
    <row r="645" spans="2:17">
      <c r="B645" s="131"/>
      <c r="C645" s="131"/>
      <c r="D645" s="131"/>
      <c r="E645" s="131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</row>
    <row r="646" spans="2:17">
      <c r="B646" s="131"/>
      <c r="C646" s="131"/>
      <c r="D646" s="131"/>
      <c r="E646" s="131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</row>
    <row r="647" spans="2:17">
      <c r="B647" s="131"/>
      <c r="C647" s="131"/>
      <c r="D647" s="131"/>
      <c r="E647" s="131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</row>
    <row r="648" spans="2:17">
      <c r="B648" s="131"/>
      <c r="C648" s="131"/>
      <c r="D648" s="131"/>
      <c r="E648" s="131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</row>
    <row r="649" spans="2:17">
      <c r="B649" s="131"/>
      <c r="C649" s="131"/>
      <c r="D649" s="131"/>
      <c r="E649" s="131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</row>
    <row r="650" spans="2:17">
      <c r="B650" s="131"/>
      <c r="C650" s="131"/>
      <c r="D650" s="131"/>
      <c r="E650" s="131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</row>
    <row r="651" spans="2:17">
      <c r="B651" s="131"/>
      <c r="C651" s="131"/>
      <c r="D651" s="131"/>
      <c r="E651" s="131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</row>
    <row r="652" spans="2:17">
      <c r="B652" s="131"/>
      <c r="C652" s="131"/>
      <c r="D652" s="131"/>
      <c r="E652" s="131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</row>
    <row r="653" spans="2:17">
      <c r="B653" s="131"/>
      <c r="C653" s="131"/>
      <c r="D653" s="131"/>
      <c r="E653" s="131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</row>
    <row r="654" spans="2:17">
      <c r="B654" s="131"/>
      <c r="C654" s="131"/>
      <c r="D654" s="131"/>
      <c r="E654" s="131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</row>
    <row r="655" spans="2:17">
      <c r="B655" s="131"/>
      <c r="C655" s="131"/>
      <c r="D655" s="131"/>
      <c r="E655" s="131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</row>
    <row r="656" spans="2:17">
      <c r="B656" s="131"/>
      <c r="C656" s="131"/>
      <c r="D656" s="131"/>
      <c r="E656" s="131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</row>
    <row r="657" spans="2:17">
      <c r="B657" s="131"/>
      <c r="C657" s="131"/>
      <c r="D657" s="131"/>
      <c r="E657" s="131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</row>
    <row r="658" spans="2:17">
      <c r="B658" s="131"/>
      <c r="C658" s="131"/>
      <c r="D658" s="131"/>
      <c r="E658" s="131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</row>
    <row r="659" spans="2:17">
      <c r="B659" s="131"/>
      <c r="C659" s="131"/>
      <c r="D659" s="131"/>
      <c r="E659" s="131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</row>
    <row r="660" spans="2:17">
      <c r="B660" s="131"/>
      <c r="C660" s="131"/>
      <c r="D660" s="131"/>
      <c r="E660" s="131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</row>
    <row r="661" spans="2:17">
      <c r="B661" s="131"/>
      <c r="C661" s="131"/>
      <c r="D661" s="131"/>
      <c r="E661" s="131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</row>
    <row r="662" spans="2:17">
      <c r="B662" s="131"/>
      <c r="C662" s="131"/>
      <c r="D662" s="131"/>
      <c r="E662" s="131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</row>
    <row r="663" spans="2:17">
      <c r="B663" s="131"/>
      <c r="C663" s="131"/>
      <c r="D663" s="131"/>
      <c r="E663" s="131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</row>
    <row r="664" spans="2:17">
      <c r="B664" s="131"/>
      <c r="C664" s="131"/>
      <c r="D664" s="131"/>
      <c r="E664" s="131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</row>
    <row r="665" spans="2:17">
      <c r="B665" s="131"/>
      <c r="C665" s="131"/>
      <c r="D665" s="131"/>
      <c r="E665" s="131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</row>
    <row r="666" spans="2:17">
      <c r="B666" s="131"/>
      <c r="C666" s="131"/>
      <c r="D666" s="131"/>
      <c r="E666" s="131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</row>
    <row r="667" spans="2:17">
      <c r="B667" s="131"/>
      <c r="C667" s="131"/>
      <c r="D667" s="131"/>
      <c r="E667" s="131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</row>
    <row r="668" spans="2:17">
      <c r="B668" s="131"/>
      <c r="C668" s="131"/>
      <c r="D668" s="131"/>
      <c r="E668" s="131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</row>
    <row r="669" spans="2:17">
      <c r="B669" s="131"/>
      <c r="C669" s="131"/>
      <c r="D669" s="131"/>
      <c r="E669" s="131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</row>
    <row r="670" spans="2:17">
      <c r="B670" s="131"/>
      <c r="C670" s="131"/>
      <c r="D670" s="131"/>
      <c r="E670" s="131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</row>
    <row r="671" spans="2:17">
      <c r="B671" s="131"/>
      <c r="C671" s="131"/>
      <c r="D671" s="131"/>
      <c r="E671" s="131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</row>
    <row r="672" spans="2:17">
      <c r="B672" s="131"/>
      <c r="C672" s="131"/>
      <c r="D672" s="131"/>
      <c r="E672" s="131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</row>
    <row r="673" spans="2:17">
      <c r="B673" s="131"/>
      <c r="C673" s="131"/>
      <c r="D673" s="131"/>
      <c r="E673" s="131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</row>
    <row r="674" spans="2:17">
      <c r="B674" s="131"/>
      <c r="C674" s="131"/>
      <c r="D674" s="131"/>
      <c r="E674" s="131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</row>
    <row r="675" spans="2:17">
      <c r="B675" s="131"/>
      <c r="C675" s="131"/>
      <c r="D675" s="131"/>
      <c r="E675" s="131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</row>
    <row r="676" spans="2:17">
      <c r="B676" s="131"/>
      <c r="C676" s="131"/>
      <c r="D676" s="131"/>
      <c r="E676" s="131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</row>
    <row r="677" spans="2:17">
      <c r="B677" s="131"/>
      <c r="C677" s="131"/>
      <c r="D677" s="131"/>
      <c r="E677" s="131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</row>
    <row r="678" spans="2:17">
      <c r="B678" s="131"/>
      <c r="C678" s="131"/>
      <c r="D678" s="131"/>
      <c r="E678" s="131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</row>
    <row r="679" spans="2:17">
      <c r="B679" s="131"/>
      <c r="C679" s="131"/>
      <c r="D679" s="131"/>
      <c r="E679" s="131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</row>
    <row r="680" spans="2:17">
      <c r="B680" s="131"/>
      <c r="C680" s="131"/>
      <c r="D680" s="131"/>
      <c r="E680" s="131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</row>
    <row r="681" spans="2:17">
      <c r="B681" s="131"/>
      <c r="C681" s="131"/>
      <c r="D681" s="131"/>
      <c r="E681" s="131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</row>
    <row r="682" spans="2:17">
      <c r="B682" s="131"/>
      <c r="C682" s="131"/>
      <c r="D682" s="131"/>
      <c r="E682" s="131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</row>
    <row r="683" spans="2:17">
      <c r="B683" s="131"/>
      <c r="C683" s="131"/>
      <c r="D683" s="131"/>
      <c r="E683" s="131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</row>
    <row r="684" spans="2:17">
      <c r="B684" s="131"/>
      <c r="C684" s="131"/>
      <c r="D684" s="131"/>
      <c r="E684" s="131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</row>
    <row r="685" spans="2:17">
      <c r="B685" s="131"/>
      <c r="C685" s="131"/>
      <c r="D685" s="131"/>
      <c r="E685" s="131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</row>
    <row r="686" spans="2:17">
      <c r="B686" s="131"/>
      <c r="C686" s="131"/>
      <c r="D686" s="131"/>
      <c r="E686" s="131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</row>
    <row r="687" spans="2:17">
      <c r="B687" s="131"/>
      <c r="C687" s="131"/>
      <c r="D687" s="131"/>
      <c r="E687" s="131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</row>
    <row r="688" spans="2:17">
      <c r="B688" s="131"/>
      <c r="C688" s="131"/>
      <c r="D688" s="131"/>
      <c r="E688" s="131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</row>
    <row r="689" spans="2:17">
      <c r="B689" s="131"/>
      <c r="C689" s="131"/>
      <c r="D689" s="131"/>
      <c r="E689" s="131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</row>
    <row r="690" spans="2:17">
      <c r="B690" s="131"/>
      <c r="C690" s="131"/>
      <c r="D690" s="131"/>
      <c r="E690" s="131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</row>
    <row r="691" spans="2:17">
      <c r="B691" s="131"/>
      <c r="C691" s="131"/>
      <c r="D691" s="131"/>
      <c r="E691" s="131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</row>
    <row r="692" spans="2:17">
      <c r="B692" s="131"/>
      <c r="C692" s="131"/>
      <c r="D692" s="131"/>
      <c r="E692" s="131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</row>
    <row r="693" spans="2:17">
      <c r="B693" s="131"/>
      <c r="C693" s="131"/>
      <c r="D693" s="131"/>
      <c r="E693" s="131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</row>
    <row r="694" spans="2:17">
      <c r="B694" s="131"/>
      <c r="C694" s="131"/>
      <c r="D694" s="131"/>
      <c r="E694" s="131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</row>
    <row r="695" spans="2:17">
      <c r="B695" s="131"/>
      <c r="C695" s="131"/>
      <c r="D695" s="131"/>
      <c r="E695" s="131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</row>
    <row r="696" spans="2:17">
      <c r="B696" s="131"/>
      <c r="C696" s="131"/>
      <c r="D696" s="131"/>
      <c r="E696" s="131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</row>
    <row r="697" spans="2:17">
      <c r="B697" s="131"/>
      <c r="C697" s="131"/>
      <c r="D697" s="131"/>
      <c r="E697" s="131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</row>
    <row r="698" spans="2:17">
      <c r="B698" s="131"/>
      <c r="C698" s="131"/>
      <c r="D698" s="131"/>
      <c r="E698" s="131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</row>
    <row r="699" spans="2:17">
      <c r="B699" s="131"/>
      <c r="C699" s="131"/>
      <c r="D699" s="131"/>
      <c r="E699" s="131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</row>
    <row r="700" spans="2:17">
      <c r="B700" s="131"/>
      <c r="C700" s="131"/>
      <c r="D700" s="131"/>
      <c r="E700" s="131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</row>
    <row r="701" spans="2:17">
      <c r="B701" s="131"/>
      <c r="C701" s="131"/>
      <c r="D701" s="131"/>
      <c r="E701" s="131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</row>
    <row r="702" spans="2:17">
      <c r="B702" s="131"/>
      <c r="C702" s="131"/>
      <c r="D702" s="131"/>
      <c r="E702" s="131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</row>
    <row r="703" spans="2:17">
      <c r="B703" s="131"/>
      <c r="C703" s="131"/>
      <c r="D703" s="131"/>
      <c r="E703" s="131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</row>
    <row r="704" spans="2:17">
      <c r="B704" s="131"/>
      <c r="C704" s="131"/>
      <c r="D704" s="131"/>
      <c r="E704" s="131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</row>
    <row r="705" spans="2:17">
      <c r="B705" s="131"/>
      <c r="C705" s="131"/>
      <c r="D705" s="131"/>
      <c r="E705" s="131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</row>
    <row r="706" spans="2:17">
      <c r="B706" s="131"/>
      <c r="C706" s="131"/>
      <c r="D706" s="131"/>
      <c r="E706" s="131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</row>
    <row r="707" spans="2:17">
      <c r="B707" s="131"/>
      <c r="C707" s="131"/>
      <c r="D707" s="131"/>
      <c r="E707" s="131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</row>
    <row r="708" spans="2:17">
      <c r="B708" s="131"/>
      <c r="C708" s="131"/>
      <c r="D708" s="131"/>
      <c r="E708" s="131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</row>
    <row r="709" spans="2:17">
      <c r="B709" s="131"/>
      <c r="C709" s="131"/>
      <c r="D709" s="131"/>
      <c r="E709" s="131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</row>
    <row r="710" spans="2:17">
      <c r="B710" s="131"/>
      <c r="C710" s="131"/>
      <c r="D710" s="131"/>
      <c r="E710" s="131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</row>
    <row r="711" spans="2:17">
      <c r="B711" s="131"/>
      <c r="C711" s="131"/>
      <c r="D711" s="131"/>
      <c r="E711" s="131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</row>
    <row r="712" spans="2:17">
      <c r="B712" s="131"/>
      <c r="C712" s="131"/>
      <c r="D712" s="131"/>
      <c r="E712" s="131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</row>
    <row r="713" spans="2:17">
      <c r="B713" s="131"/>
      <c r="C713" s="131"/>
      <c r="D713" s="131"/>
      <c r="E713" s="131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</row>
    <row r="714" spans="2:17">
      <c r="B714" s="131"/>
      <c r="C714" s="131"/>
      <c r="D714" s="131"/>
      <c r="E714" s="131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</row>
    <row r="715" spans="2:17">
      <c r="B715" s="131"/>
      <c r="C715" s="131"/>
      <c r="D715" s="131"/>
      <c r="E715" s="131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</row>
    <row r="716" spans="2:17">
      <c r="B716" s="131"/>
      <c r="C716" s="131"/>
      <c r="D716" s="131"/>
      <c r="E716" s="131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</row>
    <row r="717" spans="2:17">
      <c r="B717" s="131"/>
      <c r="C717" s="131"/>
      <c r="D717" s="131"/>
      <c r="E717" s="131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</row>
    <row r="718" spans="2:17">
      <c r="B718" s="131"/>
      <c r="C718" s="131"/>
      <c r="D718" s="131"/>
      <c r="E718" s="131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</row>
    <row r="719" spans="2:17">
      <c r="B719" s="131"/>
      <c r="C719" s="131"/>
      <c r="D719" s="131"/>
      <c r="E719" s="131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</row>
    <row r="720" spans="2:17">
      <c r="B720" s="131"/>
      <c r="C720" s="131"/>
      <c r="D720" s="131"/>
      <c r="E720" s="131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</row>
    <row r="721" spans="2:17">
      <c r="B721" s="131"/>
      <c r="C721" s="131"/>
      <c r="D721" s="131"/>
      <c r="E721" s="131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</row>
    <row r="722" spans="2:17">
      <c r="B722" s="131"/>
      <c r="C722" s="131"/>
      <c r="D722" s="131"/>
      <c r="E722" s="131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</row>
    <row r="723" spans="2:17">
      <c r="B723" s="131"/>
      <c r="C723" s="131"/>
      <c r="D723" s="131"/>
      <c r="E723" s="131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</row>
    <row r="724" spans="2:17">
      <c r="B724" s="131"/>
      <c r="C724" s="131"/>
      <c r="D724" s="131"/>
      <c r="E724" s="131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</row>
    <row r="725" spans="2:17">
      <c r="B725" s="131"/>
      <c r="C725" s="131"/>
      <c r="D725" s="131"/>
      <c r="E725" s="131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</row>
    <row r="726" spans="2:17">
      <c r="B726" s="131"/>
      <c r="C726" s="131"/>
      <c r="D726" s="131"/>
      <c r="E726" s="131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</row>
    <row r="727" spans="2:17">
      <c r="B727" s="131"/>
      <c r="C727" s="131"/>
      <c r="D727" s="131"/>
      <c r="E727" s="131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</row>
    <row r="728" spans="2:17">
      <c r="B728" s="131"/>
      <c r="C728" s="131"/>
      <c r="D728" s="131"/>
      <c r="E728" s="131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</row>
    <row r="729" spans="2:17">
      <c r="B729" s="131"/>
      <c r="C729" s="131"/>
      <c r="D729" s="131"/>
      <c r="E729" s="131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</row>
    <row r="730" spans="2:17">
      <c r="B730" s="131"/>
      <c r="C730" s="131"/>
      <c r="D730" s="131"/>
      <c r="E730" s="131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</row>
    <row r="731" spans="2:17">
      <c r="B731" s="131"/>
      <c r="C731" s="131"/>
      <c r="D731" s="131"/>
      <c r="E731" s="131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</row>
    <row r="732" spans="2:17">
      <c r="B732" s="131"/>
      <c r="C732" s="131"/>
      <c r="D732" s="131"/>
      <c r="E732" s="131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</row>
    <row r="733" spans="2:17">
      <c r="B733" s="131"/>
      <c r="C733" s="131"/>
      <c r="D733" s="131"/>
      <c r="E733" s="131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</row>
    <row r="734" spans="2:17">
      <c r="B734" s="131"/>
      <c r="C734" s="131"/>
      <c r="D734" s="131"/>
      <c r="E734" s="131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32"/>
      <c r="Q734" s="132"/>
    </row>
    <row r="735" spans="2:17">
      <c r="B735" s="131"/>
      <c r="C735" s="131"/>
      <c r="D735" s="131"/>
      <c r="E735" s="131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32"/>
      <c r="Q735" s="132"/>
    </row>
    <row r="736" spans="2:17">
      <c r="B736" s="131"/>
      <c r="C736" s="131"/>
      <c r="D736" s="131"/>
      <c r="E736" s="131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32"/>
      <c r="Q736" s="132"/>
    </row>
    <row r="737" spans="2:17">
      <c r="B737" s="131"/>
      <c r="C737" s="131"/>
      <c r="D737" s="131"/>
      <c r="E737" s="131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32"/>
      <c r="Q737" s="132"/>
    </row>
    <row r="738" spans="2:17">
      <c r="B738" s="131"/>
      <c r="C738" s="131"/>
      <c r="D738" s="131"/>
      <c r="E738" s="131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32"/>
      <c r="Q738" s="132"/>
    </row>
    <row r="739" spans="2:17">
      <c r="B739" s="131"/>
      <c r="C739" s="131"/>
      <c r="D739" s="131"/>
      <c r="E739" s="131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</row>
    <row r="740" spans="2:17">
      <c r="B740" s="131"/>
      <c r="C740" s="131"/>
      <c r="D740" s="131"/>
      <c r="E740" s="131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32"/>
      <c r="Q740" s="132"/>
    </row>
    <row r="741" spans="2:17">
      <c r="B741" s="131"/>
      <c r="C741" s="131"/>
      <c r="D741" s="131"/>
      <c r="E741" s="131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32"/>
      <c r="Q741" s="132"/>
    </row>
    <row r="742" spans="2:17">
      <c r="B742" s="131"/>
      <c r="C742" s="131"/>
      <c r="D742" s="131"/>
      <c r="E742" s="131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32"/>
      <c r="Q742" s="132"/>
    </row>
    <row r="743" spans="2:17">
      <c r="B743" s="131"/>
      <c r="C743" s="131"/>
      <c r="D743" s="131"/>
      <c r="E743" s="131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32"/>
      <c r="Q743" s="132"/>
    </row>
    <row r="744" spans="2:17">
      <c r="B744" s="131"/>
      <c r="C744" s="131"/>
      <c r="D744" s="131"/>
      <c r="E744" s="131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32"/>
      <c r="Q744" s="132"/>
    </row>
    <row r="745" spans="2:17">
      <c r="B745" s="131"/>
      <c r="C745" s="131"/>
      <c r="D745" s="131"/>
      <c r="E745" s="131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32"/>
      <c r="Q745" s="132"/>
    </row>
    <row r="746" spans="2:17">
      <c r="B746" s="131"/>
      <c r="C746" s="131"/>
      <c r="D746" s="131"/>
      <c r="E746" s="131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32"/>
      <c r="Q746" s="132"/>
    </row>
    <row r="747" spans="2:17">
      <c r="B747" s="131"/>
      <c r="C747" s="131"/>
      <c r="D747" s="131"/>
      <c r="E747" s="131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</row>
    <row r="748" spans="2:17">
      <c r="B748" s="131"/>
      <c r="C748" s="131"/>
      <c r="D748" s="131"/>
      <c r="E748" s="131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32"/>
      <c r="Q748" s="132"/>
    </row>
    <row r="749" spans="2:17">
      <c r="B749" s="131"/>
      <c r="C749" s="131"/>
      <c r="D749" s="131"/>
      <c r="E749" s="131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32"/>
      <c r="Q749" s="132"/>
    </row>
    <row r="750" spans="2:17">
      <c r="B750" s="131"/>
      <c r="C750" s="131"/>
      <c r="D750" s="131"/>
      <c r="E750" s="131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32"/>
      <c r="Q750" s="132"/>
    </row>
    <row r="751" spans="2:17">
      <c r="B751" s="131"/>
      <c r="C751" s="131"/>
      <c r="D751" s="131"/>
      <c r="E751" s="131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32"/>
      <c r="Q751" s="132"/>
    </row>
    <row r="752" spans="2:17">
      <c r="B752" s="131"/>
      <c r="C752" s="131"/>
      <c r="D752" s="131"/>
      <c r="E752" s="131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32"/>
      <c r="Q752" s="132"/>
    </row>
    <row r="753" spans="2:17">
      <c r="B753" s="131"/>
      <c r="C753" s="131"/>
      <c r="D753" s="131"/>
      <c r="E753" s="131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32"/>
      <c r="Q753" s="132"/>
    </row>
    <row r="754" spans="2:17">
      <c r="B754" s="131"/>
      <c r="C754" s="131"/>
      <c r="D754" s="131"/>
      <c r="E754" s="131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32"/>
      <c r="Q754" s="132"/>
    </row>
    <row r="755" spans="2:17">
      <c r="B755" s="131"/>
      <c r="C755" s="131"/>
      <c r="D755" s="131"/>
      <c r="E755" s="131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</row>
    <row r="756" spans="2:17">
      <c r="B756" s="131"/>
      <c r="C756" s="131"/>
      <c r="D756" s="131"/>
      <c r="E756" s="131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32"/>
      <c r="Q756" s="132"/>
    </row>
    <row r="757" spans="2:17">
      <c r="B757" s="131"/>
      <c r="C757" s="131"/>
      <c r="D757" s="131"/>
      <c r="E757" s="131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32"/>
      <c r="Q757" s="132"/>
    </row>
    <row r="758" spans="2:17">
      <c r="B758" s="131"/>
      <c r="C758" s="131"/>
      <c r="D758" s="131"/>
      <c r="E758" s="131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32"/>
      <c r="Q758" s="132"/>
    </row>
    <row r="759" spans="2:17">
      <c r="B759" s="131"/>
      <c r="C759" s="131"/>
      <c r="D759" s="131"/>
      <c r="E759" s="131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32"/>
      <c r="Q759" s="132"/>
    </row>
    <row r="760" spans="2:17">
      <c r="B760" s="131"/>
      <c r="C760" s="131"/>
      <c r="D760" s="131"/>
      <c r="E760" s="131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32"/>
      <c r="Q760" s="132"/>
    </row>
    <row r="761" spans="2:17">
      <c r="B761" s="131"/>
      <c r="C761" s="131"/>
      <c r="D761" s="131"/>
      <c r="E761" s="131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32"/>
      <c r="Q761" s="132"/>
    </row>
    <row r="762" spans="2:17">
      <c r="B762" s="131"/>
      <c r="C762" s="131"/>
      <c r="D762" s="131"/>
      <c r="E762" s="131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32"/>
      <c r="Q762" s="132"/>
    </row>
    <row r="763" spans="2:17">
      <c r="B763" s="131"/>
      <c r="C763" s="131"/>
      <c r="D763" s="131"/>
      <c r="E763" s="131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</row>
    <row r="764" spans="2:17">
      <c r="B764" s="131"/>
      <c r="C764" s="131"/>
      <c r="D764" s="131"/>
      <c r="E764" s="131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32"/>
      <c r="Q764" s="132"/>
    </row>
    <row r="765" spans="2:17">
      <c r="B765" s="131"/>
      <c r="C765" s="131"/>
      <c r="D765" s="131"/>
      <c r="E765" s="131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32"/>
      <c r="Q765" s="132"/>
    </row>
    <row r="766" spans="2:17">
      <c r="B766" s="131"/>
      <c r="C766" s="131"/>
      <c r="D766" s="131"/>
      <c r="E766" s="131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32"/>
      <c r="Q766" s="132"/>
    </row>
    <row r="767" spans="2:17">
      <c r="B767" s="131"/>
      <c r="C767" s="131"/>
      <c r="D767" s="131"/>
      <c r="E767" s="131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</row>
    <row r="768" spans="2:17">
      <c r="B768" s="131"/>
      <c r="C768" s="131"/>
      <c r="D768" s="131"/>
      <c r="E768" s="131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32"/>
      <c r="Q768" s="132"/>
    </row>
    <row r="769" spans="2:17">
      <c r="B769" s="131"/>
      <c r="C769" s="131"/>
      <c r="D769" s="131"/>
      <c r="E769" s="131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32"/>
      <c r="Q769" s="132"/>
    </row>
    <row r="770" spans="2:17">
      <c r="B770" s="131"/>
      <c r="C770" s="131"/>
      <c r="D770" s="131"/>
      <c r="E770" s="131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32"/>
      <c r="Q770" s="132"/>
    </row>
    <row r="771" spans="2:17">
      <c r="B771" s="131"/>
      <c r="C771" s="131"/>
      <c r="D771" s="131"/>
      <c r="E771" s="131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</row>
    <row r="772" spans="2:17">
      <c r="B772" s="131"/>
      <c r="C772" s="131"/>
      <c r="D772" s="131"/>
      <c r="E772" s="131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32"/>
      <c r="Q772" s="132"/>
    </row>
    <row r="773" spans="2:17">
      <c r="B773" s="131"/>
      <c r="C773" s="131"/>
      <c r="D773" s="131"/>
      <c r="E773" s="131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32"/>
      <c r="Q773" s="132"/>
    </row>
    <row r="774" spans="2:17">
      <c r="B774" s="131"/>
      <c r="C774" s="131"/>
      <c r="D774" s="131"/>
      <c r="E774" s="131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32"/>
      <c r="Q774" s="132"/>
    </row>
    <row r="775" spans="2:17">
      <c r="B775" s="131"/>
      <c r="C775" s="131"/>
      <c r="D775" s="131"/>
      <c r="E775" s="131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32"/>
      <c r="Q775" s="132"/>
    </row>
    <row r="776" spans="2:17">
      <c r="B776" s="131"/>
      <c r="C776" s="131"/>
      <c r="D776" s="131"/>
      <c r="E776" s="131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32"/>
      <c r="Q776" s="132"/>
    </row>
    <row r="777" spans="2:17">
      <c r="B777" s="131"/>
      <c r="C777" s="131"/>
      <c r="D777" s="131"/>
      <c r="E777" s="131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32"/>
      <c r="Q777" s="132"/>
    </row>
    <row r="778" spans="2:17">
      <c r="B778" s="131"/>
      <c r="C778" s="131"/>
      <c r="D778" s="131"/>
      <c r="E778" s="131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32"/>
      <c r="Q778" s="132"/>
    </row>
    <row r="779" spans="2:17">
      <c r="B779" s="131"/>
      <c r="C779" s="131"/>
      <c r="D779" s="131"/>
      <c r="E779" s="131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</row>
    <row r="780" spans="2:17">
      <c r="B780" s="131"/>
      <c r="C780" s="131"/>
      <c r="D780" s="131"/>
      <c r="E780" s="131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32"/>
      <c r="Q780" s="132"/>
    </row>
    <row r="781" spans="2:17">
      <c r="B781" s="131"/>
      <c r="C781" s="131"/>
      <c r="D781" s="131"/>
      <c r="E781" s="131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32"/>
      <c r="Q781" s="132"/>
    </row>
    <row r="782" spans="2:17">
      <c r="B782" s="131"/>
      <c r="C782" s="131"/>
      <c r="D782" s="131"/>
      <c r="E782" s="131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32"/>
      <c r="Q782" s="132"/>
    </row>
    <row r="783" spans="2:17">
      <c r="B783" s="131"/>
      <c r="C783" s="131"/>
      <c r="D783" s="131"/>
      <c r="E783" s="131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32"/>
      <c r="Q783" s="132"/>
    </row>
    <row r="784" spans="2:17">
      <c r="B784" s="131"/>
      <c r="C784" s="131"/>
      <c r="D784" s="131"/>
      <c r="E784" s="131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32"/>
      <c r="Q784" s="132"/>
    </row>
    <row r="785" spans="2:17">
      <c r="B785" s="131"/>
      <c r="C785" s="131"/>
      <c r="D785" s="131"/>
      <c r="E785" s="131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32"/>
      <c r="Q785" s="132"/>
    </row>
    <row r="786" spans="2:17">
      <c r="B786" s="131"/>
      <c r="C786" s="131"/>
      <c r="D786" s="131"/>
      <c r="E786" s="131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32"/>
      <c r="Q786" s="132"/>
    </row>
    <row r="787" spans="2:17">
      <c r="B787" s="131"/>
      <c r="C787" s="131"/>
      <c r="D787" s="131"/>
      <c r="E787" s="131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</row>
    <row r="788" spans="2:17">
      <c r="B788" s="131"/>
      <c r="C788" s="131"/>
      <c r="D788" s="131"/>
      <c r="E788" s="131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32"/>
      <c r="Q788" s="132"/>
    </row>
    <row r="789" spans="2:17">
      <c r="B789" s="131"/>
      <c r="C789" s="131"/>
      <c r="D789" s="131"/>
      <c r="E789" s="131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32"/>
      <c r="Q789" s="132"/>
    </row>
    <row r="790" spans="2:17">
      <c r="B790" s="131"/>
      <c r="C790" s="131"/>
      <c r="D790" s="131"/>
      <c r="E790" s="131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32"/>
      <c r="Q790" s="132"/>
    </row>
    <row r="791" spans="2:17">
      <c r="B791" s="131"/>
      <c r="C791" s="131"/>
      <c r="D791" s="131"/>
      <c r="E791" s="131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32"/>
      <c r="Q791" s="132"/>
    </row>
    <row r="792" spans="2:17">
      <c r="B792" s="131"/>
      <c r="C792" s="131"/>
      <c r="D792" s="131"/>
      <c r="E792" s="131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32"/>
      <c r="Q792" s="132"/>
    </row>
    <row r="793" spans="2:17">
      <c r="B793" s="131"/>
      <c r="C793" s="131"/>
      <c r="D793" s="131"/>
      <c r="E793" s="131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32"/>
      <c r="Q793" s="132"/>
    </row>
    <row r="794" spans="2:17">
      <c r="B794" s="131"/>
      <c r="C794" s="131"/>
      <c r="D794" s="131"/>
      <c r="E794" s="131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32"/>
      <c r="Q794" s="132"/>
    </row>
    <row r="795" spans="2:17">
      <c r="B795" s="131"/>
      <c r="C795" s="131"/>
      <c r="D795" s="131"/>
      <c r="E795" s="131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</row>
    <row r="796" spans="2:17">
      <c r="B796" s="131"/>
      <c r="C796" s="131"/>
      <c r="D796" s="131"/>
      <c r="E796" s="131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32"/>
      <c r="Q796" s="132"/>
    </row>
    <row r="797" spans="2:17">
      <c r="B797" s="131"/>
      <c r="C797" s="131"/>
      <c r="D797" s="131"/>
      <c r="E797" s="131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32"/>
      <c r="Q797" s="132"/>
    </row>
    <row r="798" spans="2:17">
      <c r="B798" s="131"/>
      <c r="C798" s="131"/>
      <c r="D798" s="131"/>
      <c r="E798" s="131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32"/>
      <c r="Q798" s="132"/>
    </row>
    <row r="799" spans="2:17">
      <c r="B799" s="131"/>
      <c r="C799" s="131"/>
      <c r="D799" s="131"/>
      <c r="E799" s="131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32"/>
      <c r="Q799" s="132"/>
    </row>
    <row r="800" spans="2:17">
      <c r="B800" s="131"/>
      <c r="C800" s="131"/>
      <c r="D800" s="131"/>
      <c r="E800" s="131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32"/>
      <c r="Q800" s="132"/>
    </row>
    <row r="801" spans="2:17">
      <c r="B801" s="131"/>
      <c r="C801" s="131"/>
      <c r="D801" s="131"/>
      <c r="E801" s="131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32"/>
      <c r="Q801" s="132"/>
    </row>
    <row r="802" spans="2:17">
      <c r="B802" s="131"/>
      <c r="C802" s="131"/>
      <c r="D802" s="131"/>
      <c r="E802" s="131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32"/>
      <c r="Q802" s="132"/>
    </row>
    <row r="803" spans="2:17">
      <c r="B803" s="131"/>
      <c r="C803" s="131"/>
      <c r="D803" s="131"/>
      <c r="E803" s="131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32"/>
      <c r="Q803" s="132"/>
    </row>
    <row r="804" spans="2:17">
      <c r="B804" s="131"/>
      <c r="C804" s="131"/>
      <c r="D804" s="131"/>
      <c r="E804" s="131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32"/>
      <c r="Q804" s="132"/>
    </row>
    <row r="805" spans="2:17">
      <c r="B805" s="131"/>
      <c r="C805" s="131"/>
      <c r="D805" s="131"/>
      <c r="E805" s="131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32"/>
      <c r="Q805" s="132"/>
    </row>
    <row r="806" spans="2:17">
      <c r="B806" s="131"/>
      <c r="C806" s="131"/>
      <c r="D806" s="131"/>
      <c r="E806" s="131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32"/>
      <c r="Q806" s="132"/>
    </row>
    <row r="807" spans="2:17">
      <c r="B807" s="131"/>
      <c r="C807" s="131"/>
      <c r="D807" s="131"/>
      <c r="E807" s="131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32"/>
      <c r="Q807" s="132"/>
    </row>
    <row r="808" spans="2:17">
      <c r="B808" s="131"/>
      <c r="C808" s="131"/>
      <c r="D808" s="131"/>
      <c r="E808" s="131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32"/>
      <c r="Q808" s="132"/>
    </row>
    <row r="809" spans="2:17">
      <c r="B809" s="131"/>
      <c r="C809" s="131"/>
      <c r="D809" s="131"/>
      <c r="E809" s="131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32"/>
      <c r="Q809" s="132"/>
    </row>
    <row r="810" spans="2:17">
      <c r="B810" s="131"/>
      <c r="C810" s="131"/>
      <c r="D810" s="131"/>
      <c r="E810" s="131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32"/>
      <c r="Q810" s="132"/>
    </row>
    <row r="811" spans="2:17">
      <c r="B811" s="131"/>
      <c r="C811" s="131"/>
      <c r="D811" s="131"/>
      <c r="E811" s="131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32"/>
      <c r="Q811" s="132"/>
    </row>
    <row r="812" spans="2:17">
      <c r="B812" s="131"/>
      <c r="C812" s="131"/>
      <c r="D812" s="131"/>
      <c r="E812" s="131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32"/>
      <c r="Q812" s="132"/>
    </row>
    <row r="813" spans="2:17">
      <c r="B813" s="131"/>
      <c r="C813" s="131"/>
      <c r="D813" s="131"/>
      <c r="E813" s="131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32"/>
      <c r="Q813" s="132"/>
    </row>
    <row r="814" spans="2:17">
      <c r="B814" s="131"/>
      <c r="C814" s="131"/>
      <c r="D814" s="131"/>
      <c r="E814" s="131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32"/>
      <c r="Q814" s="132"/>
    </row>
    <row r="815" spans="2:17">
      <c r="B815" s="131"/>
      <c r="C815" s="131"/>
      <c r="D815" s="131"/>
      <c r="E815" s="131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32"/>
      <c r="Q815" s="132"/>
    </row>
    <row r="816" spans="2:17">
      <c r="B816" s="131"/>
      <c r="C816" s="131"/>
      <c r="D816" s="131"/>
      <c r="E816" s="131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32"/>
      <c r="Q816" s="132"/>
    </row>
    <row r="817" spans="2:17">
      <c r="B817" s="131"/>
      <c r="C817" s="131"/>
      <c r="D817" s="131"/>
      <c r="E817" s="131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32"/>
      <c r="Q817" s="132"/>
    </row>
    <row r="818" spans="2:17">
      <c r="B818" s="131"/>
      <c r="C818" s="131"/>
      <c r="D818" s="131"/>
      <c r="E818" s="131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32"/>
      <c r="Q818" s="132"/>
    </row>
    <row r="819" spans="2:17">
      <c r="B819" s="131"/>
      <c r="C819" s="131"/>
      <c r="D819" s="131"/>
      <c r="E819" s="131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32"/>
      <c r="Q819" s="132"/>
    </row>
    <row r="820" spans="2:17">
      <c r="B820" s="131"/>
      <c r="C820" s="131"/>
      <c r="D820" s="131"/>
      <c r="E820" s="131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32"/>
      <c r="Q820" s="132"/>
    </row>
    <row r="821" spans="2:17">
      <c r="B821" s="131"/>
      <c r="C821" s="131"/>
      <c r="D821" s="131"/>
      <c r="E821" s="131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32"/>
      <c r="Q821" s="132"/>
    </row>
    <row r="822" spans="2:17">
      <c r="B822" s="131"/>
      <c r="C822" s="131"/>
      <c r="D822" s="131"/>
      <c r="E822" s="131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32"/>
      <c r="Q822" s="132"/>
    </row>
    <row r="823" spans="2:17">
      <c r="B823" s="131"/>
      <c r="C823" s="131"/>
      <c r="D823" s="131"/>
      <c r="E823" s="131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32"/>
      <c r="Q823" s="132"/>
    </row>
    <row r="824" spans="2:17">
      <c r="B824" s="131"/>
      <c r="C824" s="131"/>
      <c r="D824" s="131"/>
      <c r="E824" s="131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32"/>
      <c r="Q824" s="132"/>
    </row>
    <row r="825" spans="2:17">
      <c r="B825" s="131"/>
      <c r="C825" s="131"/>
      <c r="D825" s="131"/>
      <c r="E825" s="131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32"/>
      <c r="Q825" s="132"/>
    </row>
    <row r="826" spans="2:17">
      <c r="B826" s="131"/>
      <c r="C826" s="131"/>
      <c r="D826" s="131"/>
      <c r="E826" s="131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32"/>
      <c r="Q826" s="132"/>
    </row>
    <row r="827" spans="2:17">
      <c r="B827" s="131"/>
      <c r="C827" s="131"/>
      <c r="D827" s="131"/>
      <c r="E827" s="131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32"/>
      <c r="Q827" s="132"/>
    </row>
    <row r="828" spans="2:17">
      <c r="B828" s="131"/>
      <c r="C828" s="131"/>
      <c r="D828" s="131"/>
      <c r="E828" s="131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32"/>
      <c r="Q828" s="132"/>
    </row>
    <row r="829" spans="2:17">
      <c r="B829" s="131"/>
      <c r="C829" s="131"/>
      <c r="D829" s="131"/>
      <c r="E829" s="131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32"/>
      <c r="Q829" s="132"/>
    </row>
    <row r="830" spans="2:17">
      <c r="B830" s="131"/>
      <c r="C830" s="131"/>
      <c r="D830" s="131"/>
      <c r="E830" s="131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32"/>
      <c r="Q830" s="132"/>
    </row>
    <row r="831" spans="2:17">
      <c r="B831" s="131"/>
      <c r="C831" s="131"/>
      <c r="D831" s="131"/>
      <c r="E831" s="131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32"/>
      <c r="Q831" s="132"/>
    </row>
    <row r="832" spans="2:17">
      <c r="B832" s="131"/>
      <c r="C832" s="131"/>
      <c r="D832" s="131"/>
      <c r="E832" s="131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32"/>
      <c r="Q832" s="132"/>
    </row>
    <row r="833" spans="2:17">
      <c r="B833" s="131"/>
      <c r="C833" s="131"/>
      <c r="D833" s="131"/>
      <c r="E833" s="131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32"/>
      <c r="Q833" s="132"/>
    </row>
    <row r="834" spans="2:17">
      <c r="B834" s="131"/>
      <c r="C834" s="131"/>
      <c r="D834" s="131"/>
      <c r="E834" s="131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32"/>
      <c r="Q834" s="132"/>
    </row>
    <row r="835" spans="2:17">
      <c r="B835" s="131"/>
      <c r="C835" s="131"/>
      <c r="D835" s="131"/>
      <c r="E835" s="131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32"/>
      <c r="Q835" s="132"/>
    </row>
    <row r="836" spans="2:17">
      <c r="B836" s="131"/>
      <c r="C836" s="131"/>
      <c r="D836" s="131"/>
      <c r="E836" s="131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32"/>
      <c r="Q836" s="132"/>
    </row>
    <row r="837" spans="2:17">
      <c r="B837" s="131"/>
      <c r="C837" s="131"/>
      <c r="D837" s="131"/>
      <c r="E837" s="131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32"/>
      <c r="Q837" s="132"/>
    </row>
    <row r="838" spans="2:17">
      <c r="B838" s="131"/>
      <c r="C838" s="131"/>
      <c r="D838" s="131"/>
      <c r="E838" s="131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32"/>
      <c r="Q838" s="132"/>
    </row>
    <row r="839" spans="2:17">
      <c r="B839" s="131"/>
      <c r="C839" s="131"/>
      <c r="D839" s="131"/>
      <c r="E839" s="131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32"/>
      <c r="Q839" s="132"/>
    </row>
    <row r="840" spans="2:17">
      <c r="B840" s="131"/>
      <c r="C840" s="131"/>
      <c r="D840" s="131"/>
      <c r="E840" s="131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32"/>
      <c r="Q840" s="132"/>
    </row>
    <row r="841" spans="2:17">
      <c r="B841" s="131"/>
      <c r="C841" s="131"/>
      <c r="D841" s="131"/>
      <c r="E841" s="131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32"/>
      <c r="Q841" s="132"/>
    </row>
    <row r="842" spans="2:17">
      <c r="B842" s="131"/>
      <c r="C842" s="131"/>
      <c r="D842" s="131"/>
      <c r="E842" s="131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32"/>
      <c r="Q842" s="132"/>
    </row>
    <row r="843" spans="2:17">
      <c r="B843" s="131"/>
      <c r="C843" s="131"/>
      <c r="D843" s="131"/>
      <c r="E843" s="131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32"/>
      <c r="Q843" s="132"/>
    </row>
    <row r="844" spans="2:17">
      <c r="B844" s="131"/>
      <c r="C844" s="131"/>
      <c r="D844" s="131"/>
      <c r="E844" s="131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32"/>
      <c r="Q844" s="132"/>
    </row>
    <row r="845" spans="2:17">
      <c r="B845" s="131"/>
      <c r="C845" s="131"/>
      <c r="D845" s="131"/>
      <c r="E845" s="131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32"/>
      <c r="Q845" s="132"/>
    </row>
    <row r="846" spans="2:17">
      <c r="B846" s="131"/>
      <c r="C846" s="131"/>
      <c r="D846" s="131"/>
      <c r="E846" s="131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32"/>
      <c r="Q846" s="132"/>
    </row>
    <row r="847" spans="2:17">
      <c r="B847" s="131"/>
      <c r="C847" s="131"/>
      <c r="D847" s="131"/>
      <c r="E847" s="131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32"/>
      <c r="Q847" s="132"/>
    </row>
    <row r="848" spans="2:17">
      <c r="B848" s="131"/>
      <c r="C848" s="131"/>
      <c r="D848" s="131"/>
      <c r="E848" s="131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32"/>
      <c r="Q848" s="132"/>
    </row>
    <row r="849" spans="2:17">
      <c r="B849" s="131"/>
      <c r="C849" s="131"/>
      <c r="D849" s="131"/>
      <c r="E849" s="131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32"/>
      <c r="Q849" s="132"/>
    </row>
    <row r="850" spans="2:17">
      <c r="B850" s="131"/>
      <c r="C850" s="131"/>
      <c r="D850" s="131"/>
      <c r="E850" s="131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32"/>
      <c r="Q850" s="132"/>
    </row>
    <row r="851" spans="2:17">
      <c r="B851" s="131"/>
      <c r="C851" s="131"/>
      <c r="D851" s="131"/>
      <c r="E851" s="131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32"/>
      <c r="Q851" s="132"/>
    </row>
    <row r="852" spans="2:17">
      <c r="B852" s="131"/>
      <c r="C852" s="131"/>
      <c r="D852" s="131"/>
      <c r="E852" s="131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32"/>
      <c r="Q852" s="132"/>
    </row>
    <row r="853" spans="2:17">
      <c r="B853" s="131"/>
      <c r="C853" s="131"/>
      <c r="D853" s="131"/>
      <c r="E853" s="131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32"/>
      <c r="Q853" s="132"/>
    </row>
    <row r="854" spans="2:17">
      <c r="B854" s="131"/>
      <c r="C854" s="131"/>
      <c r="D854" s="131"/>
      <c r="E854" s="131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32"/>
      <c r="Q854" s="132"/>
    </row>
    <row r="855" spans="2:17">
      <c r="B855" s="131"/>
      <c r="C855" s="131"/>
      <c r="D855" s="131"/>
      <c r="E855" s="131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32"/>
      <c r="Q855" s="132"/>
    </row>
    <row r="856" spans="2:17">
      <c r="B856" s="131"/>
      <c r="C856" s="131"/>
      <c r="D856" s="131"/>
      <c r="E856" s="131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32"/>
      <c r="Q856" s="132"/>
    </row>
    <row r="857" spans="2:17">
      <c r="B857" s="131"/>
      <c r="C857" s="131"/>
      <c r="D857" s="131"/>
      <c r="E857" s="131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32"/>
      <c r="Q857" s="132"/>
    </row>
    <row r="858" spans="2:17">
      <c r="B858" s="131"/>
      <c r="C858" s="131"/>
      <c r="D858" s="131"/>
      <c r="E858" s="131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32"/>
      <c r="Q858" s="132"/>
    </row>
    <row r="859" spans="2:17">
      <c r="B859" s="131"/>
      <c r="C859" s="131"/>
      <c r="D859" s="131"/>
      <c r="E859" s="131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32"/>
      <c r="Q859" s="132"/>
    </row>
    <row r="860" spans="2:17">
      <c r="B860" s="131"/>
      <c r="C860" s="131"/>
      <c r="D860" s="131"/>
      <c r="E860" s="131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32"/>
      <c r="Q860" s="132"/>
    </row>
    <row r="861" spans="2:17">
      <c r="B861" s="131"/>
      <c r="C861" s="131"/>
      <c r="D861" s="131"/>
      <c r="E861" s="131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32"/>
      <c r="Q861" s="132"/>
    </row>
    <row r="862" spans="2:17">
      <c r="B862" s="131"/>
      <c r="C862" s="131"/>
      <c r="D862" s="131"/>
      <c r="E862" s="131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32"/>
      <c r="Q862" s="132"/>
    </row>
    <row r="863" spans="2:17">
      <c r="B863" s="131"/>
      <c r="C863" s="131"/>
      <c r="D863" s="131"/>
      <c r="E863" s="131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32"/>
      <c r="Q863" s="132"/>
    </row>
    <row r="864" spans="2:17">
      <c r="B864" s="131"/>
      <c r="C864" s="131"/>
      <c r="D864" s="131"/>
      <c r="E864" s="131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32"/>
      <c r="Q864" s="132"/>
    </row>
    <row r="865" spans="2:17">
      <c r="B865" s="131"/>
      <c r="C865" s="131"/>
      <c r="D865" s="131"/>
      <c r="E865" s="131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32"/>
      <c r="Q865" s="132"/>
    </row>
    <row r="866" spans="2:17">
      <c r="B866" s="131"/>
      <c r="C866" s="131"/>
      <c r="D866" s="131"/>
      <c r="E866" s="131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32"/>
      <c r="Q866" s="132"/>
    </row>
    <row r="867" spans="2:17">
      <c r="B867" s="131"/>
      <c r="C867" s="131"/>
      <c r="D867" s="131"/>
      <c r="E867" s="131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32"/>
      <c r="Q867" s="132"/>
    </row>
    <row r="868" spans="2:17">
      <c r="B868" s="131"/>
      <c r="C868" s="131"/>
      <c r="D868" s="131"/>
      <c r="E868" s="131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32"/>
      <c r="Q868" s="132"/>
    </row>
    <row r="869" spans="2:17">
      <c r="B869" s="131"/>
      <c r="C869" s="131"/>
      <c r="D869" s="131"/>
      <c r="E869" s="131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32"/>
      <c r="Q869" s="132"/>
    </row>
    <row r="870" spans="2:17">
      <c r="B870" s="131"/>
      <c r="C870" s="131"/>
      <c r="D870" s="131"/>
      <c r="E870" s="131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32"/>
      <c r="Q870" s="132"/>
    </row>
    <row r="871" spans="2:17">
      <c r="B871" s="131"/>
      <c r="C871" s="131"/>
      <c r="D871" s="131"/>
      <c r="E871" s="131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32"/>
      <c r="Q871" s="132"/>
    </row>
    <row r="872" spans="2:17">
      <c r="B872" s="131"/>
      <c r="C872" s="131"/>
      <c r="D872" s="131"/>
      <c r="E872" s="131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32"/>
      <c r="Q872" s="132"/>
    </row>
    <row r="873" spans="2:17">
      <c r="B873" s="131"/>
      <c r="C873" s="131"/>
      <c r="D873" s="131"/>
      <c r="E873" s="131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32"/>
      <c r="Q873" s="132"/>
    </row>
    <row r="874" spans="2:17">
      <c r="B874" s="131"/>
      <c r="C874" s="131"/>
      <c r="D874" s="131"/>
      <c r="E874" s="131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32"/>
      <c r="Q874" s="132"/>
    </row>
    <row r="875" spans="2:17">
      <c r="B875" s="131"/>
      <c r="C875" s="131"/>
      <c r="D875" s="131"/>
      <c r="E875" s="131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32"/>
      <c r="Q875" s="132"/>
    </row>
    <row r="876" spans="2:17">
      <c r="B876" s="131"/>
      <c r="C876" s="131"/>
      <c r="D876" s="131"/>
      <c r="E876" s="131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32"/>
      <c r="Q876" s="132"/>
    </row>
    <row r="877" spans="2:17">
      <c r="B877" s="131"/>
      <c r="C877" s="131"/>
      <c r="D877" s="131"/>
      <c r="E877" s="131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32"/>
      <c r="Q877" s="132"/>
    </row>
    <row r="878" spans="2:17">
      <c r="B878" s="131"/>
      <c r="C878" s="131"/>
      <c r="D878" s="131"/>
      <c r="E878" s="131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32"/>
      <c r="Q878" s="132"/>
    </row>
    <row r="879" spans="2:17">
      <c r="B879" s="131"/>
      <c r="C879" s="131"/>
      <c r="D879" s="131"/>
      <c r="E879" s="131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32"/>
      <c r="Q879" s="132"/>
    </row>
    <row r="880" spans="2:17">
      <c r="B880" s="131"/>
      <c r="C880" s="131"/>
      <c r="D880" s="131"/>
      <c r="E880" s="131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32"/>
      <c r="Q880" s="132"/>
    </row>
    <row r="881" spans="2:17">
      <c r="B881" s="131"/>
      <c r="C881" s="131"/>
      <c r="D881" s="131"/>
      <c r="E881" s="131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32"/>
      <c r="Q881" s="132"/>
    </row>
    <row r="882" spans="2:17">
      <c r="B882" s="131"/>
      <c r="C882" s="131"/>
      <c r="D882" s="131"/>
      <c r="E882" s="131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32"/>
      <c r="Q882" s="132"/>
    </row>
    <row r="883" spans="2:17">
      <c r="B883" s="131"/>
      <c r="C883" s="131"/>
      <c r="D883" s="131"/>
      <c r="E883" s="131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32"/>
      <c r="Q883" s="132"/>
    </row>
    <row r="884" spans="2:17">
      <c r="B884" s="131"/>
      <c r="C884" s="131"/>
      <c r="D884" s="131"/>
      <c r="E884" s="131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32"/>
      <c r="Q884" s="132"/>
    </row>
    <row r="885" spans="2:17">
      <c r="B885" s="131"/>
      <c r="C885" s="131"/>
      <c r="D885" s="131"/>
      <c r="E885" s="131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32"/>
      <c r="Q885" s="132"/>
    </row>
    <row r="886" spans="2:17">
      <c r="B886" s="131"/>
      <c r="C886" s="131"/>
      <c r="D886" s="131"/>
      <c r="E886" s="131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32"/>
      <c r="Q886" s="132"/>
    </row>
    <row r="887" spans="2:17">
      <c r="B887" s="131"/>
      <c r="C887" s="131"/>
      <c r="D887" s="131"/>
      <c r="E887" s="131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32"/>
      <c r="Q887" s="132"/>
    </row>
    <row r="888" spans="2:17">
      <c r="B888" s="131"/>
      <c r="C888" s="131"/>
      <c r="D888" s="131"/>
      <c r="E888" s="131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32"/>
      <c r="Q888" s="132"/>
    </row>
    <row r="889" spans="2:17">
      <c r="B889" s="131"/>
      <c r="C889" s="131"/>
      <c r="D889" s="131"/>
      <c r="E889" s="131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32"/>
      <c r="Q889" s="132"/>
    </row>
    <row r="890" spans="2:17">
      <c r="B890" s="131"/>
      <c r="C890" s="131"/>
      <c r="D890" s="131"/>
      <c r="E890" s="131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32"/>
      <c r="Q890" s="132"/>
    </row>
    <row r="891" spans="2:17">
      <c r="B891" s="131"/>
      <c r="C891" s="131"/>
      <c r="D891" s="131"/>
      <c r="E891" s="131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32"/>
      <c r="Q891" s="132"/>
    </row>
    <row r="892" spans="2:17">
      <c r="B892" s="131"/>
      <c r="C892" s="131"/>
      <c r="D892" s="131"/>
      <c r="E892" s="131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32"/>
      <c r="Q892" s="132"/>
    </row>
    <row r="893" spans="2:17">
      <c r="B893" s="131"/>
      <c r="C893" s="131"/>
      <c r="D893" s="131"/>
      <c r="E893" s="131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32"/>
      <c r="Q893" s="132"/>
    </row>
    <row r="894" spans="2:17">
      <c r="B894" s="131"/>
      <c r="C894" s="131"/>
      <c r="D894" s="131"/>
      <c r="E894" s="131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32"/>
      <c r="Q894" s="132"/>
    </row>
    <row r="895" spans="2:17">
      <c r="B895" s="131"/>
      <c r="C895" s="131"/>
      <c r="D895" s="131"/>
      <c r="E895" s="131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32"/>
      <c r="Q895" s="132"/>
    </row>
    <row r="896" spans="2:17">
      <c r="B896" s="131"/>
      <c r="C896" s="131"/>
      <c r="D896" s="131"/>
      <c r="E896" s="131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32"/>
      <c r="Q896" s="132"/>
    </row>
    <row r="897" spans="2:17">
      <c r="B897" s="131"/>
      <c r="C897" s="131"/>
      <c r="D897" s="131"/>
      <c r="E897" s="131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32"/>
      <c r="Q897" s="132"/>
    </row>
    <row r="898" spans="2:17">
      <c r="B898" s="131"/>
      <c r="C898" s="131"/>
      <c r="D898" s="131"/>
      <c r="E898" s="131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32"/>
      <c r="Q898" s="132"/>
    </row>
    <row r="899" spans="2:17">
      <c r="B899" s="131"/>
      <c r="C899" s="131"/>
      <c r="D899" s="131"/>
      <c r="E899" s="131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32"/>
      <c r="Q899" s="132"/>
    </row>
    <row r="900" spans="2:17">
      <c r="B900" s="131"/>
      <c r="C900" s="131"/>
      <c r="D900" s="131"/>
      <c r="E900" s="131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32"/>
      <c r="Q900" s="132"/>
    </row>
    <row r="901" spans="2:17">
      <c r="B901" s="131"/>
      <c r="C901" s="131"/>
      <c r="D901" s="131"/>
      <c r="E901" s="131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32"/>
      <c r="Q901" s="132"/>
    </row>
    <row r="902" spans="2:17">
      <c r="B902" s="131"/>
      <c r="C902" s="131"/>
      <c r="D902" s="131"/>
      <c r="E902" s="131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32"/>
      <c r="Q902" s="132"/>
    </row>
    <row r="903" spans="2:17">
      <c r="B903" s="131"/>
      <c r="C903" s="131"/>
      <c r="D903" s="131"/>
      <c r="E903" s="131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32"/>
      <c r="Q903" s="132"/>
    </row>
    <row r="904" spans="2:17">
      <c r="B904" s="131"/>
      <c r="C904" s="131"/>
      <c r="D904" s="131"/>
      <c r="E904" s="131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32"/>
      <c r="Q904" s="132"/>
    </row>
    <row r="905" spans="2:17">
      <c r="B905" s="131"/>
      <c r="C905" s="131"/>
      <c r="D905" s="131"/>
      <c r="E905" s="131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32"/>
      <c r="Q905" s="132"/>
    </row>
    <row r="906" spans="2:17">
      <c r="B906" s="131"/>
      <c r="C906" s="131"/>
      <c r="D906" s="131"/>
      <c r="E906" s="131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32"/>
      <c r="Q906" s="132"/>
    </row>
    <row r="907" spans="2:17">
      <c r="B907" s="131"/>
      <c r="C907" s="131"/>
      <c r="D907" s="131"/>
      <c r="E907" s="131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32"/>
      <c r="Q907" s="132"/>
    </row>
    <row r="908" spans="2:17">
      <c r="B908" s="131"/>
      <c r="C908" s="131"/>
      <c r="D908" s="131"/>
      <c r="E908" s="131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32"/>
      <c r="Q908" s="132"/>
    </row>
    <row r="909" spans="2:17">
      <c r="B909" s="131"/>
      <c r="C909" s="131"/>
      <c r="D909" s="131"/>
      <c r="E909" s="131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32"/>
      <c r="Q909" s="132"/>
    </row>
    <row r="910" spans="2:17">
      <c r="B910" s="131"/>
      <c r="C910" s="131"/>
      <c r="D910" s="131"/>
      <c r="E910" s="131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32"/>
      <c r="Q910" s="132"/>
    </row>
    <row r="911" spans="2:17">
      <c r="B911" s="131"/>
      <c r="C911" s="131"/>
      <c r="D911" s="131"/>
      <c r="E911" s="131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32"/>
      <c r="Q911" s="132"/>
    </row>
    <row r="912" spans="2:17">
      <c r="B912" s="131"/>
      <c r="C912" s="131"/>
      <c r="D912" s="131"/>
      <c r="E912" s="131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32"/>
      <c r="Q912" s="132"/>
    </row>
    <row r="913" spans="2:17">
      <c r="B913" s="131"/>
      <c r="C913" s="131"/>
      <c r="D913" s="131"/>
      <c r="E913" s="131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32"/>
      <c r="Q913" s="132"/>
    </row>
    <row r="914" spans="2:17">
      <c r="B914" s="131"/>
      <c r="C914" s="131"/>
      <c r="D914" s="131"/>
      <c r="E914" s="131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32"/>
      <c r="Q914" s="132"/>
    </row>
    <row r="915" spans="2:17">
      <c r="B915" s="131"/>
      <c r="C915" s="131"/>
      <c r="D915" s="131"/>
      <c r="E915" s="131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32"/>
      <c r="Q915" s="132"/>
    </row>
    <row r="916" spans="2:17">
      <c r="B916" s="131"/>
      <c r="C916" s="131"/>
      <c r="D916" s="131"/>
      <c r="E916" s="131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32"/>
      <c r="Q916" s="132"/>
    </row>
    <row r="917" spans="2:17">
      <c r="B917" s="131"/>
      <c r="C917" s="131"/>
      <c r="D917" s="131"/>
      <c r="E917" s="131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32"/>
      <c r="Q917" s="132"/>
    </row>
    <row r="918" spans="2:17">
      <c r="B918" s="131"/>
      <c r="C918" s="131"/>
      <c r="D918" s="131"/>
      <c r="E918" s="131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32"/>
      <c r="Q918" s="132"/>
    </row>
    <row r="919" spans="2:17">
      <c r="B919" s="131"/>
      <c r="C919" s="131"/>
      <c r="D919" s="131"/>
      <c r="E919" s="131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32"/>
      <c r="Q919" s="132"/>
    </row>
    <row r="920" spans="2:17">
      <c r="B920" s="131"/>
      <c r="C920" s="131"/>
      <c r="D920" s="131"/>
      <c r="E920" s="131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32"/>
      <c r="Q920" s="132"/>
    </row>
    <row r="921" spans="2:17">
      <c r="B921" s="131"/>
      <c r="C921" s="131"/>
      <c r="D921" s="131"/>
      <c r="E921" s="131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32"/>
      <c r="Q921" s="132"/>
    </row>
    <row r="922" spans="2:17">
      <c r="B922" s="131"/>
      <c r="C922" s="131"/>
      <c r="D922" s="131"/>
      <c r="E922" s="131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32"/>
      <c r="Q922" s="132"/>
    </row>
    <row r="923" spans="2:17">
      <c r="B923" s="131"/>
      <c r="C923" s="131"/>
      <c r="D923" s="131"/>
      <c r="E923" s="131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32"/>
      <c r="Q923" s="132"/>
    </row>
    <row r="924" spans="2:17">
      <c r="B924" s="131"/>
      <c r="C924" s="131"/>
      <c r="D924" s="131"/>
      <c r="E924" s="131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32"/>
      <c r="Q924" s="132"/>
    </row>
    <row r="925" spans="2:17">
      <c r="B925" s="131"/>
      <c r="C925" s="131"/>
      <c r="D925" s="131"/>
      <c r="E925" s="131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32"/>
      <c r="Q925" s="132"/>
    </row>
    <row r="926" spans="2:17">
      <c r="B926" s="131"/>
      <c r="C926" s="131"/>
      <c r="D926" s="131"/>
      <c r="E926" s="131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32"/>
      <c r="Q926" s="132"/>
    </row>
    <row r="927" spans="2:17">
      <c r="B927" s="131"/>
      <c r="C927" s="131"/>
      <c r="D927" s="131"/>
      <c r="E927" s="131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32"/>
      <c r="Q927" s="132"/>
    </row>
    <row r="928" spans="2:17">
      <c r="B928" s="131"/>
      <c r="C928" s="131"/>
      <c r="D928" s="131"/>
      <c r="E928" s="131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32"/>
      <c r="Q928" s="132"/>
    </row>
    <row r="929" spans="2:17">
      <c r="B929" s="131"/>
      <c r="C929" s="131"/>
      <c r="D929" s="131"/>
      <c r="E929" s="131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32"/>
      <c r="Q929" s="132"/>
    </row>
    <row r="930" spans="2:17">
      <c r="B930" s="131"/>
      <c r="C930" s="131"/>
      <c r="D930" s="131"/>
      <c r="E930" s="131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32"/>
      <c r="Q930" s="132"/>
    </row>
    <row r="931" spans="2:17">
      <c r="B931" s="131"/>
      <c r="C931" s="131"/>
      <c r="D931" s="131"/>
      <c r="E931" s="131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32"/>
      <c r="Q931" s="132"/>
    </row>
    <row r="932" spans="2:17">
      <c r="B932" s="131"/>
      <c r="C932" s="131"/>
      <c r="D932" s="131"/>
      <c r="E932" s="131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32"/>
      <c r="Q932" s="132"/>
    </row>
    <row r="933" spans="2:17">
      <c r="B933" s="131"/>
      <c r="C933" s="131"/>
      <c r="D933" s="131"/>
      <c r="E933" s="131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32"/>
      <c r="Q933" s="132"/>
    </row>
    <row r="934" spans="2:17">
      <c r="B934" s="131"/>
      <c r="C934" s="131"/>
      <c r="D934" s="131"/>
      <c r="E934" s="131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32"/>
      <c r="Q934" s="132"/>
    </row>
    <row r="935" spans="2:17">
      <c r="B935" s="131"/>
      <c r="C935" s="131"/>
      <c r="D935" s="131"/>
      <c r="E935" s="131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32"/>
      <c r="Q935" s="132"/>
    </row>
    <row r="936" spans="2:17">
      <c r="B936" s="131"/>
      <c r="C936" s="131"/>
      <c r="D936" s="131"/>
      <c r="E936" s="131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32"/>
      <c r="Q936" s="132"/>
    </row>
    <row r="937" spans="2:17">
      <c r="B937" s="131"/>
      <c r="C937" s="131"/>
      <c r="D937" s="131"/>
      <c r="E937" s="131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32"/>
      <c r="Q937" s="132"/>
    </row>
    <row r="938" spans="2:17">
      <c r="B938" s="131"/>
      <c r="C938" s="131"/>
      <c r="D938" s="131"/>
      <c r="E938" s="131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32"/>
      <c r="Q938" s="132"/>
    </row>
    <row r="939" spans="2:17">
      <c r="B939" s="131"/>
      <c r="C939" s="131"/>
      <c r="D939" s="131"/>
      <c r="E939" s="131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32"/>
      <c r="Q939" s="132"/>
    </row>
    <row r="940" spans="2:17">
      <c r="B940" s="131"/>
      <c r="C940" s="131"/>
      <c r="D940" s="131"/>
      <c r="E940" s="131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32"/>
      <c r="Q940" s="132"/>
    </row>
    <row r="941" spans="2:17">
      <c r="B941" s="131"/>
      <c r="C941" s="131"/>
      <c r="D941" s="131"/>
      <c r="E941" s="131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32"/>
      <c r="Q941" s="132"/>
    </row>
    <row r="942" spans="2:17">
      <c r="B942" s="131"/>
      <c r="C942" s="131"/>
      <c r="D942" s="131"/>
      <c r="E942" s="131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32"/>
      <c r="Q942" s="132"/>
    </row>
    <row r="943" spans="2:17">
      <c r="B943" s="131"/>
      <c r="C943" s="131"/>
      <c r="D943" s="131"/>
      <c r="E943" s="131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32"/>
      <c r="Q943" s="132"/>
    </row>
    <row r="944" spans="2:17">
      <c r="B944" s="131"/>
      <c r="C944" s="131"/>
      <c r="D944" s="131"/>
      <c r="E944" s="131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32"/>
      <c r="Q944" s="132"/>
    </row>
    <row r="945" spans="2:17">
      <c r="B945" s="131"/>
      <c r="C945" s="131"/>
      <c r="D945" s="131"/>
      <c r="E945" s="131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32"/>
      <c r="Q945" s="132"/>
    </row>
    <row r="946" spans="2:17">
      <c r="B946" s="131"/>
      <c r="C946" s="131"/>
      <c r="D946" s="131"/>
      <c r="E946" s="131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32"/>
      <c r="Q946" s="132"/>
    </row>
    <row r="947" spans="2:17">
      <c r="B947" s="131"/>
      <c r="C947" s="131"/>
      <c r="D947" s="131"/>
      <c r="E947" s="131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32"/>
      <c r="Q947" s="132"/>
    </row>
    <row r="948" spans="2:17">
      <c r="B948" s="131"/>
      <c r="C948" s="131"/>
      <c r="D948" s="131"/>
      <c r="E948" s="131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32"/>
      <c r="Q948" s="132"/>
    </row>
    <row r="949" spans="2:17">
      <c r="B949" s="131"/>
      <c r="C949" s="131"/>
      <c r="D949" s="131"/>
      <c r="E949" s="131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32"/>
      <c r="Q949" s="132"/>
    </row>
    <row r="950" spans="2:17">
      <c r="B950" s="131"/>
      <c r="C950" s="131"/>
      <c r="D950" s="131"/>
      <c r="E950" s="131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32"/>
      <c r="Q950" s="132"/>
    </row>
    <row r="951" spans="2:17">
      <c r="B951" s="131"/>
      <c r="C951" s="131"/>
      <c r="D951" s="131"/>
      <c r="E951" s="131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32"/>
      <c r="Q951" s="132"/>
    </row>
    <row r="952" spans="2:17">
      <c r="B952" s="131"/>
      <c r="C952" s="131"/>
      <c r="D952" s="131"/>
      <c r="E952" s="131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32"/>
      <c r="Q952" s="132"/>
    </row>
    <row r="953" spans="2:17">
      <c r="B953" s="131"/>
      <c r="C953" s="131"/>
      <c r="D953" s="131"/>
      <c r="E953" s="131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32"/>
      <c r="Q953" s="132"/>
    </row>
    <row r="954" spans="2:17">
      <c r="B954" s="131"/>
      <c r="C954" s="131"/>
      <c r="D954" s="131"/>
      <c r="E954" s="131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32"/>
      <c r="Q954" s="132"/>
    </row>
    <row r="955" spans="2:17">
      <c r="B955" s="131"/>
      <c r="C955" s="131"/>
      <c r="D955" s="131"/>
      <c r="E955" s="131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32"/>
      <c r="Q955" s="132"/>
    </row>
    <row r="956" spans="2:17">
      <c r="B956" s="131"/>
      <c r="C956" s="131"/>
      <c r="D956" s="131"/>
      <c r="E956" s="131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32"/>
      <c r="Q956" s="132"/>
    </row>
    <row r="957" spans="2:17">
      <c r="B957" s="131"/>
      <c r="C957" s="131"/>
      <c r="D957" s="131"/>
      <c r="E957" s="131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32"/>
      <c r="Q957" s="132"/>
    </row>
    <row r="958" spans="2:17">
      <c r="B958" s="131"/>
      <c r="C958" s="131"/>
      <c r="D958" s="131"/>
      <c r="E958" s="131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32"/>
      <c r="Q958" s="132"/>
    </row>
    <row r="959" spans="2:17">
      <c r="B959" s="131"/>
      <c r="C959" s="131"/>
      <c r="D959" s="131"/>
      <c r="E959" s="131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32"/>
      <c r="Q959" s="132"/>
    </row>
    <row r="960" spans="2:17">
      <c r="B960" s="131"/>
      <c r="C960" s="131"/>
      <c r="D960" s="131"/>
      <c r="E960" s="131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32"/>
      <c r="Q960" s="132"/>
    </row>
    <row r="961" spans="2:17">
      <c r="B961" s="131"/>
      <c r="C961" s="131"/>
      <c r="D961" s="131"/>
      <c r="E961" s="131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32"/>
      <c r="Q961" s="132"/>
    </row>
    <row r="962" spans="2:17">
      <c r="B962" s="131"/>
      <c r="C962" s="131"/>
      <c r="D962" s="131"/>
      <c r="E962" s="131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32"/>
      <c r="Q962" s="132"/>
    </row>
    <row r="963" spans="2:17">
      <c r="B963" s="131"/>
      <c r="C963" s="131"/>
      <c r="D963" s="131"/>
      <c r="E963" s="131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32"/>
      <c r="Q963" s="132"/>
    </row>
    <row r="964" spans="2:17">
      <c r="B964" s="131"/>
      <c r="C964" s="131"/>
      <c r="D964" s="131"/>
      <c r="E964" s="131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32"/>
      <c r="Q964" s="132"/>
    </row>
    <row r="965" spans="2:17">
      <c r="B965" s="131"/>
      <c r="C965" s="131"/>
      <c r="D965" s="131"/>
      <c r="E965" s="131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32"/>
      <c r="Q965" s="132"/>
    </row>
    <row r="966" spans="2:17">
      <c r="B966" s="131"/>
      <c r="C966" s="131"/>
      <c r="D966" s="131"/>
      <c r="E966" s="131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32"/>
      <c r="Q966" s="132"/>
    </row>
    <row r="967" spans="2:17">
      <c r="B967" s="131"/>
      <c r="C967" s="131"/>
      <c r="D967" s="131"/>
      <c r="E967" s="131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32"/>
      <c r="Q967" s="132"/>
    </row>
    <row r="968" spans="2:17">
      <c r="B968" s="131"/>
      <c r="C968" s="131"/>
      <c r="D968" s="131"/>
      <c r="E968" s="131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32"/>
      <c r="Q968" s="132"/>
    </row>
    <row r="969" spans="2:17">
      <c r="B969" s="131"/>
      <c r="C969" s="131"/>
      <c r="D969" s="131"/>
      <c r="E969" s="131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32"/>
      <c r="Q969" s="132"/>
    </row>
    <row r="970" spans="2:17">
      <c r="B970" s="131"/>
      <c r="C970" s="131"/>
      <c r="D970" s="131"/>
      <c r="E970" s="131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32"/>
      <c r="Q970" s="132"/>
    </row>
    <row r="971" spans="2:17">
      <c r="B971" s="131"/>
      <c r="C971" s="131"/>
      <c r="D971" s="131"/>
      <c r="E971" s="131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32"/>
      <c r="Q971" s="132"/>
    </row>
    <row r="972" spans="2:17">
      <c r="B972" s="131"/>
      <c r="C972" s="131"/>
      <c r="D972" s="131"/>
      <c r="E972" s="131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32"/>
      <c r="Q972" s="132"/>
    </row>
    <row r="973" spans="2:17">
      <c r="B973" s="131"/>
      <c r="C973" s="131"/>
      <c r="D973" s="131"/>
      <c r="E973" s="131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32"/>
      <c r="Q973" s="132"/>
    </row>
    <row r="974" spans="2:17">
      <c r="B974" s="131"/>
      <c r="C974" s="131"/>
      <c r="D974" s="131"/>
      <c r="E974" s="131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32"/>
      <c r="Q974" s="132"/>
    </row>
    <row r="975" spans="2:17">
      <c r="B975" s="131"/>
      <c r="C975" s="131"/>
      <c r="D975" s="131"/>
      <c r="E975" s="131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32"/>
      <c r="Q975" s="132"/>
    </row>
    <row r="976" spans="2:17">
      <c r="B976" s="131"/>
      <c r="C976" s="131"/>
      <c r="D976" s="131"/>
      <c r="E976" s="131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32"/>
      <c r="Q976" s="132"/>
    </row>
    <row r="977" spans="2:17">
      <c r="B977" s="131"/>
      <c r="C977" s="131"/>
      <c r="D977" s="131"/>
      <c r="E977" s="131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32"/>
      <c r="Q977" s="132"/>
    </row>
    <row r="978" spans="2:17">
      <c r="B978" s="131"/>
      <c r="C978" s="131"/>
      <c r="D978" s="131"/>
      <c r="E978" s="131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32"/>
      <c r="Q978" s="132"/>
    </row>
    <row r="979" spans="2:17">
      <c r="B979" s="131"/>
      <c r="C979" s="131"/>
      <c r="D979" s="131"/>
      <c r="E979" s="131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32"/>
      <c r="Q979" s="132"/>
    </row>
    <row r="980" spans="2:17">
      <c r="B980" s="131"/>
      <c r="C980" s="131"/>
      <c r="D980" s="131"/>
      <c r="E980" s="131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32"/>
      <c r="Q980" s="132"/>
    </row>
    <row r="981" spans="2:17">
      <c r="B981" s="131"/>
      <c r="C981" s="131"/>
      <c r="D981" s="131"/>
      <c r="E981" s="131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32"/>
      <c r="Q981" s="132"/>
    </row>
    <row r="982" spans="2:17">
      <c r="B982" s="131"/>
      <c r="C982" s="131"/>
      <c r="D982" s="131"/>
      <c r="E982" s="131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32"/>
      <c r="Q982" s="132"/>
    </row>
    <row r="983" spans="2:17">
      <c r="B983" s="131"/>
      <c r="C983" s="131"/>
      <c r="D983" s="131"/>
      <c r="E983" s="131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32"/>
      <c r="Q983" s="132"/>
    </row>
    <row r="984" spans="2:17">
      <c r="B984" s="131"/>
      <c r="C984" s="131"/>
      <c r="D984" s="131"/>
      <c r="E984" s="131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32"/>
      <c r="Q984" s="132"/>
    </row>
    <row r="985" spans="2:17">
      <c r="B985" s="131"/>
      <c r="C985" s="131"/>
      <c r="D985" s="131"/>
      <c r="E985" s="131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32"/>
      <c r="Q985" s="132"/>
    </row>
    <row r="986" spans="2:17">
      <c r="B986" s="131"/>
      <c r="C986" s="131"/>
      <c r="D986" s="131"/>
      <c r="E986" s="131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32"/>
      <c r="Q986" s="132"/>
    </row>
    <row r="987" spans="2:17">
      <c r="B987" s="131"/>
      <c r="C987" s="131"/>
      <c r="D987" s="131"/>
      <c r="E987" s="131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32"/>
      <c r="Q987" s="132"/>
    </row>
    <row r="988" spans="2:17">
      <c r="B988" s="131"/>
      <c r="C988" s="131"/>
      <c r="D988" s="131"/>
      <c r="E988" s="131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32"/>
      <c r="Q988" s="132"/>
    </row>
    <row r="989" spans="2:17">
      <c r="B989" s="131"/>
      <c r="C989" s="131"/>
      <c r="D989" s="131"/>
      <c r="E989" s="131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32"/>
      <c r="Q989" s="132"/>
    </row>
    <row r="990" spans="2:17">
      <c r="B990" s="131"/>
      <c r="C990" s="131"/>
      <c r="D990" s="131"/>
      <c r="E990" s="131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32"/>
      <c r="Q990" s="132"/>
    </row>
    <row r="991" spans="2:17">
      <c r="B991" s="131"/>
      <c r="C991" s="131"/>
      <c r="D991" s="131"/>
      <c r="E991" s="131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32"/>
      <c r="Q991" s="132"/>
    </row>
    <row r="992" spans="2:17">
      <c r="B992" s="131"/>
      <c r="C992" s="131"/>
      <c r="D992" s="131"/>
      <c r="E992" s="131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32"/>
      <c r="Q992" s="132"/>
    </row>
    <row r="993" spans="2:17">
      <c r="B993" s="131"/>
      <c r="C993" s="131"/>
      <c r="D993" s="131"/>
      <c r="E993" s="131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32"/>
      <c r="Q993" s="132"/>
    </row>
    <row r="994" spans="2:17">
      <c r="B994" s="131"/>
      <c r="C994" s="131"/>
      <c r="D994" s="131"/>
      <c r="E994" s="131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32"/>
      <c r="Q994" s="132"/>
    </row>
    <row r="995" spans="2:17">
      <c r="B995" s="131"/>
      <c r="C995" s="131"/>
      <c r="D995" s="131"/>
      <c r="E995" s="131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32"/>
      <c r="Q995" s="132"/>
    </row>
    <row r="996" spans="2:17">
      <c r="B996" s="131"/>
      <c r="C996" s="131"/>
      <c r="D996" s="131"/>
      <c r="E996" s="131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32"/>
      <c r="Q996" s="132"/>
    </row>
    <row r="997" spans="2:17">
      <c r="B997" s="131"/>
      <c r="C997" s="131"/>
      <c r="D997" s="131"/>
      <c r="E997" s="131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32"/>
      <c r="Q997" s="132"/>
    </row>
    <row r="998" spans="2:17">
      <c r="B998" s="131"/>
      <c r="C998" s="131"/>
      <c r="D998" s="131"/>
      <c r="E998" s="131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32"/>
      <c r="Q998" s="132"/>
    </row>
    <row r="999" spans="2:17">
      <c r="B999" s="131"/>
      <c r="C999" s="131"/>
      <c r="D999" s="131"/>
      <c r="E999" s="131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32"/>
      <c r="Q999" s="132"/>
    </row>
    <row r="1000" spans="2:17">
      <c r="B1000" s="131"/>
      <c r="C1000" s="131"/>
      <c r="D1000" s="131"/>
      <c r="E1000" s="131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32"/>
      <c r="Q1000" s="132"/>
    </row>
    <row r="1001" spans="2:17">
      <c r="B1001" s="131"/>
      <c r="C1001" s="131"/>
      <c r="D1001" s="131"/>
      <c r="E1001" s="131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32"/>
      <c r="Q1001" s="132"/>
    </row>
    <row r="1002" spans="2:17">
      <c r="B1002" s="131"/>
      <c r="C1002" s="131"/>
      <c r="D1002" s="131"/>
      <c r="E1002" s="131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32"/>
      <c r="Q1002" s="132"/>
    </row>
    <row r="1003" spans="2:17">
      <c r="B1003" s="131"/>
      <c r="C1003" s="131"/>
      <c r="D1003" s="131"/>
      <c r="E1003" s="131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32"/>
      <c r="Q1003" s="132"/>
    </row>
    <row r="1004" spans="2:17">
      <c r="B1004" s="131"/>
      <c r="C1004" s="131"/>
      <c r="D1004" s="131"/>
      <c r="E1004" s="131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32"/>
      <c r="Q1004" s="132"/>
    </row>
    <row r="1005" spans="2:17">
      <c r="B1005" s="131"/>
      <c r="C1005" s="131"/>
      <c r="D1005" s="131"/>
      <c r="E1005" s="131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32"/>
      <c r="Q1005" s="132"/>
    </row>
    <row r="1006" spans="2:17">
      <c r="B1006" s="131"/>
      <c r="C1006" s="131"/>
      <c r="D1006" s="131"/>
      <c r="E1006" s="131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32"/>
      <c r="Q1006" s="132"/>
    </row>
    <row r="1007" spans="2:17">
      <c r="B1007" s="131"/>
      <c r="C1007" s="131"/>
      <c r="D1007" s="131"/>
      <c r="E1007" s="131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32"/>
      <c r="Q1007" s="132"/>
    </row>
    <row r="1008" spans="2:17">
      <c r="B1008" s="131"/>
      <c r="C1008" s="131"/>
      <c r="D1008" s="131"/>
      <c r="E1008" s="131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32"/>
      <c r="Q1008" s="132"/>
    </row>
    <row r="1009" spans="2:17">
      <c r="B1009" s="131"/>
      <c r="C1009" s="131"/>
      <c r="D1009" s="131"/>
      <c r="E1009" s="131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32"/>
      <c r="Q1009" s="132"/>
    </row>
    <row r="1010" spans="2:17">
      <c r="B1010" s="131"/>
      <c r="C1010" s="131"/>
      <c r="D1010" s="131"/>
      <c r="E1010" s="131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32"/>
      <c r="Q1010" s="132"/>
    </row>
    <row r="1011" spans="2:17">
      <c r="B1011" s="131"/>
      <c r="C1011" s="131"/>
      <c r="D1011" s="131"/>
      <c r="E1011" s="131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32"/>
      <c r="Q1011" s="132"/>
    </row>
    <row r="1012" spans="2:17">
      <c r="B1012" s="131"/>
      <c r="C1012" s="131"/>
      <c r="D1012" s="131"/>
      <c r="E1012" s="131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32"/>
      <c r="Q1012" s="132"/>
    </row>
    <row r="1013" spans="2:17">
      <c r="B1013" s="131"/>
      <c r="C1013" s="131"/>
      <c r="D1013" s="131"/>
      <c r="E1013" s="131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32"/>
      <c r="Q1013" s="132"/>
    </row>
    <row r="1014" spans="2:17">
      <c r="B1014" s="131"/>
      <c r="C1014" s="131"/>
      <c r="D1014" s="131"/>
      <c r="E1014" s="131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32"/>
      <c r="Q1014" s="132"/>
    </row>
    <row r="1015" spans="2:17">
      <c r="B1015" s="131"/>
      <c r="C1015" s="131"/>
      <c r="D1015" s="131"/>
      <c r="E1015" s="131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32"/>
      <c r="Q1015" s="132"/>
    </row>
    <row r="1016" spans="2:17">
      <c r="B1016" s="131"/>
      <c r="C1016" s="131"/>
      <c r="D1016" s="131"/>
      <c r="E1016" s="131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32"/>
      <c r="Q1016" s="132"/>
    </row>
    <row r="1017" spans="2:17">
      <c r="B1017" s="131"/>
      <c r="C1017" s="131"/>
      <c r="D1017" s="131"/>
      <c r="E1017" s="131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32"/>
      <c r="Q1017" s="132"/>
    </row>
    <row r="1018" spans="2:17">
      <c r="B1018" s="131"/>
      <c r="C1018" s="131"/>
      <c r="D1018" s="131"/>
      <c r="E1018" s="131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32"/>
      <c r="Q1018" s="132"/>
    </row>
    <row r="1019" spans="2:17">
      <c r="B1019" s="131"/>
      <c r="C1019" s="131"/>
      <c r="D1019" s="131"/>
      <c r="E1019" s="131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32"/>
      <c r="Q1019" s="132"/>
    </row>
    <row r="1020" spans="2:17">
      <c r="B1020" s="131"/>
      <c r="C1020" s="131"/>
      <c r="D1020" s="131"/>
      <c r="E1020" s="131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32"/>
      <c r="Q1020" s="132"/>
    </row>
    <row r="1021" spans="2:17">
      <c r="B1021" s="131"/>
      <c r="C1021" s="131"/>
      <c r="D1021" s="131"/>
      <c r="E1021" s="131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32"/>
      <c r="Q1021" s="132"/>
    </row>
    <row r="1022" spans="2:17">
      <c r="B1022" s="131"/>
      <c r="C1022" s="131"/>
      <c r="D1022" s="131"/>
      <c r="E1022" s="131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32"/>
      <c r="Q1022" s="132"/>
    </row>
    <row r="1023" spans="2:17">
      <c r="B1023" s="131"/>
      <c r="C1023" s="131"/>
      <c r="D1023" s="131"/>
      <c r="E1023" s="131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32"/>
      <c r="Q1023" s="132"/>
    </row>
    <row r="1024" spans="2:17">
      <c r="B1024" s="131"/>
      <c r="C1024" s="131"/>
      <c r="D1024" s="131"/>
      <c r="E1024" s="131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32"/>
      <c r="Q1024" s="132"/>
    </row>
    <row r="1025" spans="2:17">
      <c r="B1025" s="131"/>
      <c r="C1025" s="131"/>
      <c r="D1025" s="131"/>
      <c r="E1025" s="131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32"/>
      <c r="Q1025" s="132"/>
    </row>
    <row r="1026" spans="2:17">
      <c r="B1026" s="131"/>
      <c r="C1026" s="131"/>
      <c r="D1026" s="131"/>
      <c r="E1026" s="131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32"/>
      <c r="Q1026" s="132"/>
    </row>
    <row r="1027" spans="2:17">
      <c r="B1027" s="131"/>
      <c r="C1027" s="131"/>
      <c r="D1027" s="131"/>
      <c r="E1027" s="131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32"/>
      <c r="Q1027" s="132"/>
    </row>
    <row r="1028" spans="2:17">
      <c r="B1028" s="131"/>
      <c r="C1028" s="131"/>
      <c r="D1028" s="131"/>
      <c r="E1028" s="131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32"/>
      <c r="Q1028" s="132"/>
    </row>
    <row r="1029" spans="2:17">
      <c r="B1029" s="131"/>
      <c r="C1029" s="131"/>
      <c r="D1029" s="131"/>
      <c r="E1029" s="131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32"/>
      <c r="Q1029" s="132"/>
    </row>
    <row r="1030" spans="2:17">
      <c r="B1030" s="131"/>
      <c r="C1030" s="131"/>
      <c r="D1030" s="131"/>
      <c r="E1030" s="131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32"/>
      <c r="Q1030" s="132"/>
    </row>
    <row r="1031" spans="2:17">
      <c r="B1031" s="131"/>
      <c r="C1031" s="131"/>
      <c r="D1031" s="131"/>
      <c r="E1031" s="131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32"/>
      <c r="Q1031" s="132"/>
    </row>
    <row r="1032" spans="2:17">
      <c r="B1032" s="131"/>
      <c r="C1032" s="131"/>
      <c r="D1032" s="131"/>
      <c r="E1032" s="131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32"/>
      <c r="Q1032" s="132"/>
    </row>
    <row r="1033" spans="2:17">
      <c r="B1033" s="131"/>
      <c r="C1033" s="131"/>
      <c r="D1033" s="131"/>
      <c r="E1033" s="131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32"/>
      <c r="Q1033" s="132"/>
    </row>
    <row r="1034" spans="2:17">
      <c r="B1034" s="131"/>
      <c r="C1034" s="131"/>
      <c r="D1034" s="131"/>
      <c r="E1034" s="131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32"/>
      <c r="Q1034" s="132"/>
    </row>
    <row r="1035" spans="2:17">
      <c r="B1035" s="131"/>
      <c r="C1035" s="131"/>
      <c r="D1035" s="131"/>
      <c r="E1035" s="131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32"/>
      <c r="Q1035" s="132"/>
    </row>
    <row r="1036" spans="2:17">
      <c r="B1036" s="131"/>
      <c r="C1036" s="131"/>
      <c r="D1036" s="131"/>
      <c r="E1036" s="131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32"/>
      <c r="Q1036" s="132"/>
    </row>
    <row r="1037" spans="2:17">
      <c r="B1037" s="131"/>
      <c r="C1037" s="131"/>
      <c r="D1037" s="131"/>
      <c r="E1037" s="131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32"/>
      <c r="Q1037" s="132"/>
    </row>
    <row r="1038" spans="2:17">
      <c r="B1038" s="131"/>
      <c r="C1038" s="131"/>
      <c r="D1038" s="131"/>
      <c r="E1038" s="131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32"/>
      <c r="Q1038" s="132"/>
    </row>
    <row r="1039" spans="2:17">
      <c r="B1039" s="131"/>
      <c r="C1039" s="131"/>
      <c r="D1039" s="131"/>
      <c r="E1039" s="131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32"/>
      <c r="Q1039" s="132"/>
    </row>
    <row r="1040" spans="2:17">
      <c r="B1040" s="131"/>
      <c r="C1040" s="131"/>
      <c r="D1040" s="131"/>
      <c r="E1040" s="131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32"/>
      <c r="Q1040" s="132"/>
    </row>
    <row r="1041" spans="2:17">
      <c r="B1041" s="131"/>
      <c r="C1041" s="131"/>
      <c r="D1041" s="131"/>
      <c r="E1041" s="131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32"/>
      <c r="Q1041" s="132"/>
    </row>
    <row r="1042" spans="2:17">
      <c r="B1042" s="131"/>
      <c r="C1042" s="131"/>
      <c r="D1042" s="131"/>
      <c r="E1042" s="131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32"/>
      <c r="Q1042" s="132"/>
    </row>
    <row r="1043" spans="2:17">
      <c r="B1043" s="131"/>
      <c r="C1043" s="131"/>
      <c r="D1043" s="131"/>
      <c r="E1043" s="131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32"/>
      <c r="Q1043" s="132"/>
    </row>
    <row r="1044" spans="2:17">
      <c r="B1044" s="131"/>
      <c r="C1044" s="131"/>
      <c r="D1044" s="131"/>
      <c r="E1044" s="131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32"/>
      <c r="Q1044" s="132"/>
    </row>
    <row r="1045" spans="2:17">
      <c r="B1045" s="131"/>
      <c r="C1045" s="131"/>
      <c r="D1045" s="131"/>
      <c r="E1045" s="131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32"/>
      <c r="Q1045" s="132"/>
    </row>
    <row r="1046" spans="2:17">
      <c r="B1046" s="131"/>
      <c r="C1046" s="131"/>
      <c r="D1046" s="131"/>
      <c r="E1046" s="131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32"/>
      <c r="Q1046" s="132"/>
    </row>
    <row r="1047" spans="2:17">
      <c r="B1047" s="131"/>
      <c r="C1047" s="131"/>
      <c r="D1047" s="131"/>
      <c r="E1047" s="131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32"/>
      <c r="Q1047" s="132"/>
    </row>
    <row r="1048" spans="2:17">
      <c r="B1048" s="131"/>
      <c r="C1048" s="131"/>
      <c r="D1048" s="131"/>
      <c r="E1048" s="131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32"/>
      <c r="Q1048" s="132"/>
    </row>
    <row r="1049" spans="2:17">
      <c r="B1049" s="131"/>
      <c r="C1049" s="131"/>
      <c r="D1049" s="131"/>
      <c r="E1049" s="131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32"/>
      <c r="Q1049" s="132"/>
    </row>
    <row r="1050" spans="2:17">
      <c r="B1050" s="131"/>
      <c r="C1050" s="131"/>
      <c r="D1050" s="131"/>
      <c r="E1050" s="131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32"/>
      <c r="Q1050" s="132"/>
    </row>
    <row r="1051" spans="2:17">
      <c r="B1051" s="131"/>
      <c r="C1051" s="131"/>
      <c r="D1051" s="131"/>
      <c r="E1051" s="131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32"/>
      <c r="Q1051" s="132"/>
    </row>
    <row r="1052" spans="2:17">
      <c r="B1052" s="131"/>
      <c r="C1052" s="131"/>
      <c r="D1052" s="131"/>
      <c r="E1052" s="131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32"/>
      <c r="Q1052" s="132"/>
    </row>
    <row r="1053" spans="2:17">
      <c r="B1053" s="131"/>
      <c r="C1053" s="131"/>
      <c r="D1053" s="131"/>
      <c r="E1053" s="131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32"/>
      <c r="Q1053" s="132"/>
    </row>
    <row r="1054" spans="2:17">
      <c r="B1054" s="131"/>
      <c r="C1054" s="131"/>
      <c r="D1054" s="131"/>
      <c r="E1054" s="131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32"/>
      <c r="Q1054" s="132"/>
    </row>
    <row r="1055" spans="2:17">
      <c r="B1055" s="131"/>
      <c r="C1055" s="131"/>
      <c r="D1055" s="131"/>
      <c r="E1055" s="131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32"/>
      <c r="Q1055" s="132"/>
    </row>
    <row r="1056" spans="2:17">
      <c r="B1056" s="131"/>
      <c r="C1056" s="131"/>
      <c r="D1056" s="131"/>
      <c r="E1056" s="131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32"/>
      <c r="Q1056" s="132"/>
    </row>
    <row r="1057" spans="2:17">
      <c r="B1057" s="131"/>
      <c r="C1057" s="131"/>
      <c r="D1057" s="131"/>
      <c r="E1057" s="131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32"/>
      <c r="Q1057" s="132"/>
    </row>
    <row r="1058" spans="2:17">
      <c r="B1058" s="131"/>
      <c r="C1058" s="131"/>
      <c r="D1058" s="131"/>
      <c r="E1058" s="131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32"/>
      <c r="Q1058" s="132"/>
    </row>
    <row r="1059" spans="2:17">
      <c r="B1059" s="131"/>
      <c r="C1059" s="131"/>
      <c r="D1059" s="131"/>
      <c r="E1059" s="131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32"/>
      <c r="Q1059" s="132"/>
    </row>
    <row r="1060" spans="2:17">
      <c r="B1060" s="131"/>
      <c r="C1060" s="131"/>
      <c r="D1060" s="131"/>
      <c r="E1060" s="131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32"/>
      <c r="Q1060" s="132"/>
    </row>
    <row r="1061" spans="2:17">
      <c r="B1061" s="131"/>
      <c r="C1061" s="131"/>
      <c r="D1061" s="131"/>
      <c r="E1061" s="131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32"/>
      <c r="Q1061" s="132"/>
    </row>
    <row r="1062" spans="2:17">
      <c r="B1062" s="131"/>
      <c r="C1062" s="131"/>
      <c r="D1062" s="131"/>
      <c r="E1062" s="131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32"/>
      <c r="Q1062" s="132"/>
    </row>
    <row r="1063" spans="2:17">
      <c r="B1063" s="131"/>
      <c r="C1063" s="131"/>
      <c r="D1063" s="131"/>
      <c r="E1063" s="131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32"/>
      <c r="Q1063" s="132"/>
    </row>
    <row r="1064" spans="2:17">
      <c r="B1064" s="131"/>
      <c r="C1064" s="131"/>
      <c r="D1064" s="131"/>
      <c r="E1064" s="131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32"/>
      <c r="Q1064" s="132"/>
    </row>
    <row r="1065" spans="2:17">
      <c r="B1065" s="131"/>
      <c r="C1065" s="131"/>
      <c r="D1065" s="131"/>
      <c r="E1065" s="131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32"/>
      <c r="Q1065" s="132"/>
    </row>
    <row r="1066" spans="2:17">
      <c r="B1066" s="131"/>
      <c r="C1066" s="131"/>
      <c r="D1066" s="131"/>
      <c r="E1066" s="131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32"/>
      <c r="Q1066" s="132"/>
    </row>
  </sheetData>
  <sheetProtection sheet="1" objects="1" scenarios="1"/>
  <mergeCells count="1">
    <mergeCell ref="B6:Q6"/>
  </mergeCells>
  <phoneticPr fontId="3" type="noConversion"/>
  <conditionalFormatting sqref="B11:B12 B19:B20 B31:B33">
    <cfRule type="cellIs" dxfId="7" priority="15" operator="equal">
      <formula>"NR3"</formula>
    </cfRule>
  </conditionalFormatting>
  <conditionalFormatting sqref="B13:B18">
    <cfRule type="cellIs" dxfId="6" priority="14" operator="equal">
      <formula>"NR3"</formula>
    </cfRule>
  </conditionalFormatting>
  <conditionalFormatting sqref="B25:B30">
    <cfRule type="cellIs" dxfId="5" priority="6" operator="equal">
      <formula>"NR3"</formula>
    </cfRule>
  </conditionalFormatting>
  <conditionalFormatting sqref="B22:B24">
    <cfRule type="cellIs" dxfId="4" priority="5" operator="equal">
      <formula>"NR3"</formula>
    </cfRule>
  </conditionalFormatting>
  <conditionalFormatting sqref="B21">
    <cfRule type="cellIs" dxfId="3" priority="4" operator="equal">
      <formula>"NR3"</formula>
    </cfRule>
  </conditionalFormatting>
  <conditionalFormatting sqref="B36:B37">
    <cfRule type="cellIs" dxfId="2" priority="3" operator="equal">
      <formula>"NR3"</formula>
    </cfRule>
  </conditionalFormatting>
  <conditionalFormatting sqref="B35">
    <cfRule type="cellIs" dxfId="1" priority="2" operator="equal">
      <formula>"NR3"</formula>
    </cfRule>
  </conditionalFormatting>
  <conditionalFormatting sqref="B34">
    <cfRule type="cellIs" dxfId="0" priority="1" operator="equal">
      <formula>"NR3"</formula>
    </cfRule>
  </conditionalFormatting>
  <dataValidations count="1">
    <dataValidation allowBlank="1" showInputMessage="1" showErrorMessage="1" sqref="D1:Q9 C5:C9 B1:B9 B13:B18 A1:A1048576 B38:Q1048576 B21:B30 B34:B37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12152</v>
      </c>
    </row>
    <row r="6" spans="2:15" ht="26.25" customHeight="1">
      <c r="B6" s="158" t="s">
        <v>177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s="3" customFormat="1" ht="78.75">
      <c r="B7" s="59" t="s">
        <v>116</v>
      </c>
      <c r="C7" s="60" t="s">
        <v>46</v>
      </c>
      <c r="D7" s="60" t="s">
        <v>117</v>
      </c>
      <c r="E7" s="60" t="s">
        <v>15</v>
      </c>
      <c r="F7" s="60" t="s">
        <v>68</v>
      </c>
      <c r="G7" s="60" t="s">
        <v>18</v>
      </c>
      <c r="H7" s="60" t="s">
        <v>101</v>
      </c>
      <c r="I7" s="60" t="s">
        <v>54</v>
      </c>
      <c r="J7" s="60" t="s">
        <v>19</v>
      </c>
      <c r="K7" s="60" t="s">
        <v>200</v>
      </c>
      <c r="L7" s="60" t="s">
        <v>199</v>
      </c>
      <c r="M7" s="60" t="s">
        <v>110</v>
      </c>
      <c r="N7" s="60" t="s">
        <v>149</v>
      </c>
      <c r="O7" s="62" t="s">
        <v>151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207</v>
      </c>
      <c r="L8" s="32"/>
      <c r="M8" s="32" t="s">
        <v>203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2:15" ht="20.25" customHeight="1">
      <c r="B11" s="133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</row>
    <row r="12" spans="2:15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</row>
    <row r="13" spans="2:15">
      <c r="B13" s="133" t="s">
        <v>198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</row>
    <row r="14" spans="2:15">
      <c r="B14" s="133" t="s">
        <v>206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</row>
    <row r="16" spans="2:1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</row>
    <row r="18" spans="2:1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2:15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2:15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2:15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2:15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2:15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2:15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2:15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15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2:1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2:1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2:1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2:15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2:15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2:15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2:15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2:15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2:15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15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2:15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2:15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2:15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2:1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2:1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2:15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2:15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2:1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2:1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2:15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2:1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2:1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2:1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1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2:1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2:1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2:15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2:15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2:15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2:15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2:15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2:15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2:15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2:15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2:15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2:1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2:15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</row>
    <row r="74" spans="2:15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1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</row>
    <row r="76" spans="2:1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</row>
    <row r="77" spans="2:15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</row>
    <row r="78" spans="2:15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</row>
    <row r="79" spans="2:15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</row>
    <row r="80" spans="2:1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</row>
    <row r="81" spans="2:15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</row>
    <row r="82" spans="2:15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</row>
    <row r="83" spans="2:15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</row>
    <row r="84" spans="2:1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</row>
    <row r="85" spans="2:15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</row>
    <row r="86" spans="2:15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</row>
    <row r="87" spans="2:15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</row>
    <row r="88" spans="2:15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</row>
    <row r="89" spans="2:15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</row>
    <row r="90" spans="2:15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</row>
    <row r="91" spans="2:15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</row>
    <row r="92" spans="2:15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</row>
    <row r="93" spans="2:15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</row>
    <row r="94" spans="2:15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</row>
    <row r="95" spans="2:15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</row>
    <row r="96" spans="2:15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</row>
    <row r="97" spans="2:15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</row>
    <row r="98" spans="2:15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</row>
    <row r="99" spans="2:15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</row>
    <row r="100" spans="2:15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</row>
    <row r="101" spans="2:15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</row>
    <row r="102" spans="2:15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</row>
    <row r="103" spans="2:15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</row>
    <row r="104" spans="2:15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</row>
    <row r="105" spans="2:15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</row>
    <row r="106" spans="2:15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</row>
    <row r="107" spans="2:15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</row>
    <row r="108" spans="2:15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</row>
    <row r="109" spans="2:15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</row>
    <row r="110" spans="2:15">
      <c r="B110" s="131"/>
      <c r="C110" s="131"/>
      <c r="D110" s="131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2:15">
      <c r="B111" s="131"/>
      <c r="C111" s="131"/>
      <c r="D111" s="13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2:15">
      <c r="B112" s="131"/>
      <c r="C112" s="131"/>
      <c r="D112" s="131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2:15">
      <c r="B113" s="131"/>
      <c r="C113" s="131"/>
      <c r="D113" s="131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4" spans="2:15">
      <c r="B114" s="131"/>
      <c r="C114" s="131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</row>
    <row r="115" spans="2:15">
      <c r="B115" s="131"/>
      <c r="C115" s="131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1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1"/>
      <c r="D117" s="13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1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1"/>
      <c r="D120" s="13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1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1"/>
      <c r="D122" s="13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1"/>
      <c r="D123" s="13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1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1"/>
      <c r="D125" s="13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1"/>
      <c r="D126" s="13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1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1"/>
      <c r="D128" s="13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1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1"/>
      <c r="D130" s="131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1"/>
      <c r="D131" s="131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1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1"/>
      <c r="D133" s="131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1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1"/>
      <c r="D136" s="131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1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1"/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1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1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1"/>
      <c r="D141" s="131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1"/>
      <c r="D142" s="131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1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1"/>
      <c r="D144" s="131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1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1"/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1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1"/>
      <c r="D148" s="131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1"/>
      <c r="D150" s="131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1"/>
      <c r="D151" s="131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1"/>
      <c r="D152" s="131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1"/>
      <c r="D153" s="131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1"/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1"/>
      <c r="D155" s="131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1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1"/>
      <c r="D157" s="131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1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1"/>
      <c r="D160" s="131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1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1"/>
      <c r="D163" s="131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1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1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1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1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1"/>
      <c r="D168" s="131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1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1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1"/>
      <c r="D171" s="131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1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1"/>
      <c r="D173" s="131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1"/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1"/>
      <c r="D175" s="131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1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1"/>
      <c r="D177" s="131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1"/>
      <c r="D178" s="131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1"/>
      <c r="D179" s="131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1"/>
      <c r="D180" s="131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1"/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1"/>
      <c r="D182" s="131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1"/>
      <c r="D183" s="131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1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1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1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1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1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1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1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1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1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1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1"/>
      <c r="D194" s="131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1"/>
      <c r="D195" s="131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1"/>
      <c r="D196" s="131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1"/>
      <c r="D197" s="131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1"/>
      <c r="D198" s="131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1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1"/>
      <c r="D200" s="131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B201" s="131"/>
      <c r="C201" s="131"/>
      <c r="D201" s="131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</row>
    <row r="202" spans="2:15">
      <c r="B202" s="131"/>
      <c r="C202" s="131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</row>
    <row r="203" spans="2:15">
      <c r="B203" s="131"/>
      <c r="C203" s="131"/>
      <c r="D203" s="131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</row>
    <row r="204" spans="2:15">
      <c r="B204" s="131"/>
      <c r="C204" s="131"/>
      <c r="D204" s="131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</row>
    <row r="205" spans="2:15">
      <c r="B205" s="131"/>
      <c r="C205" s="131"/>
      <c r="D205" s="131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</row>
    <row r="206" spans="2:15">
      <c r="B206" s="131"/>
      <c r="C206" s="131"/>
      <c r="D206" s="131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</row>
    <row r="207" spans="2:15">
      <c r="B207" s="131"/>
      <c r="C207" s="131"/>
      <c r="D207" s="131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2:15">
      <c r="B208" s="131"/>
      <c r="C208" s="131"/>
      <c r="D208" s="131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</row>
    <row r="209" spans="2:15">
      <c r="B209" s="131"/>
      <c r="C209" s="131"/>
      <c r="D209" s="131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</row>
    <row r="210" spans="2:15">
      <c r="B210" s="131"/>
      <c r="C210" s="131"/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</row>
    <row r="211" spans="2:15">
      <c r="B211" s="131"/>
      <c r="C211" s="131"/>
      <c r="D211" s="131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</row>
    <row r="212" spans="2:15">
      <c r="B212" s="131"/>
      <c r="C212" s="131"/>
      <c r="D212" s="131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</row>
    <row r="213" spans="2:15">
      <c r="B213" s="131"/>
      <c r="C213" s="131"/>
      <c r="D213" s="131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</row>
    <row r="214" spans="2:15">
      <c r="B214" s="131"/>
      <c r="C214" s="131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1"/>
      <c r="D215" s="131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1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1"/>
      <c r="C217" s="131"/>
      <c r="D217" s="131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1"/>
      <c r="C218" s="131"/>
      <c r="D218" s="131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1"/>
      <c r="C219" s="131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1"/>
      <c r="C220" s="131"/>
      <c r="D220" s="131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1"/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1"/>
      <c r="D223" s="131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1"/>
      <c r="D224" s="131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1"/>
      <c r="D225" s="131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1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1"/>
      <c r="D227" s="131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1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1"/>
      <c r="D229" s="131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1"/>
      <c r="D230" s="131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1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1"/>
      <c r="D232" s="131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1"/>
      <c r="D233" s="131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1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1"/>
      <c r="D235" s="131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1"/>
      <c r="D236" s="131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1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1"/>
      <c r="D238" s="131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1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1"/>
      <c r="D240" s="131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1"/>
      <c r="D241" s="131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1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1"/>
      <c r="D243" s="131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1"/>
      <c r="D244" s="131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1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1"/>
      <c r="D247" s="131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1"/>
      <c r="D248" s="131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1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1"/>
      <c r="D250" s="131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1"/>
      <c r="D251" s="131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1"/>
      <c r="D252" s="131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1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1"/>
      <c r="D254" s="131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1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1"/>
      <c r="D256" s="131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1"/>
      <c r="D257" s="131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1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1"/>
      <c r="D259" s="131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1"/>
      <c r="D260" s="131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1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1"/>
      <c r="D262" s="131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1"/>
      <c r="D263" s="131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1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1"/>
      <c r="D265" s="131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1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1"/>
      <c r="D267" s="131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1"/>
      <c r="D268" s="131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1"/>
      <c r="D269" s="131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1"/>
      <c r="D270" s="131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1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1"/>
      <c r="D272" s="131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1"/>
      <c r="C273" s="131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1"/>
      <c r="C274" s="131"/>
      <c r="D274" s="131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1"/>
      <c r="C275" s="131"/>
      <c r="D275" s="131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1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1"/>
      <c r="D277" s="131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1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1"/>
      <c r="D279" s="131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1"/>
      <c r="D280" s="131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1"/>
      <c r="D281" s="131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1"/>
      <c r="D282" s="131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1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1"/>
      <c r="D284" s="131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1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1"/>
      <c r="D287" s="131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1"/>
      <c r="D288" s="131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1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1"/>
      <c r="D290" s="131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1"/>
      <c r="D293" s="131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1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1"/>
      <c r="C295" s="131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1"/>
      <c r="C296" s="131"/>
      <c r="D296" s="131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1"/>
      <c r="D297" s="131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1"/>
      <c r="D298" s="131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146</v>
      </c>
      <c r="C1" s="77" t="s" vm="1">
        <v>224</v>
      </c>
    </row>
    <row r="2" spans="2:10">
      <c r="B2" s="56" t="s">
        <v>145</v>
      </c>
      <c r="C2" s="77" t="s">
        <v>225</v>
      </c>
    </row>
    <row r="3" spans="2:10">
      <c r="B3" s="56" t="s">
        <v>147</v>
      </c>
      <c r="C3" s="77" t="s">
        <v>226</v>
      </c>
    </row>
    <row r="4" spans="2:10">
      <c r="B4" s="56" t="s">
        <v>148</v>
      </c>
      <c r="C4" s="77">
        <v>12152</v>
      </c>
    </row>
    <row r="6" spans="2:10" ht="26.25" customHeight="1">
      <c r="B6" s="158" t="s">
        <v>178</v>
      </c>
      <c r="C6" s="159"/>
      <c r="D6" s="159"/>
      <c r="E6" s="159"/>
      <c r="F6" s="159"/>
      <c r="G6" s="159"/>
      <c r="H6" s="159"/>
      <c r="I6" s="159"/>
      <c r="J6" s="160"/>
    </row>
    <row r="7" spans="2:10" s="3" customFormat="1" ht="78.75">
      <c r="B7" s="59" t="s">
        <v>116</v>
      </c>
      <c r="C7" s="61" t="s">
        <v>56</v>
      </c>
      <c r="D7" s="61" t="s">
        <v>86</v>
      </c>
      <c r="E7" s="61" t="s">
        <v>57</v>
      </c>
      <c r="F7" s="61" t="s">
        <v>101</v>
      </c>
      <c r="G7" s="61" t="s">
        <v>189</v>
      </c>
      <c r="H7" s="61" t="s">
        <v>149</v>
      </c>
      <c r="I7" s="63" t="s">
        <v>150</v>
      </c>
      <c r="J7" s="76" t="s">
        <v>210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204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</row>
    <row r="11" spans="2:10" ht="22.5" customHeight="1">
      <c r="B11" s="134"/>
      <c r="C11" s="98"/>
      <c r="D11" s="98"/>
      <c r="E11" s="98"/>
      <c r="F11" s="98"/>
      <c r="G11" s="98"/>
      <c r="H11" s="98"/>
      <c r="I11" s="98"/>
      <c r="J11" s="98"/>
    </row>
    <row r="12" spans="2:10">
      <c r="B12" s="134"/>
      <c r="C12" s="98"/>
      <c r="D12" s="98"/>
      <c r="E12" s="98"/>
      <c r="F12" s="98"/>
      <c r="G12" s="98"/>
      <c r="H12" s="98"/>
      <c r="I12" s="98"/>
      <c r="J12" s="98"/>
    </row>
    <row r="13" spans="2:10">
      <c r="B13" s="98"/>
      <c r="C13" s="98"/>
      <c r="D13" s="98"/>
      <c r="E13" s="98"/>
      <c r="F13" s="98"/>
      <c r="G13" s="98"/>
      <c r="H13" s="98"/>
      <c r="I13" s="98"/>
      <c r="J13" s="98"/>
    </row>
    <row r="14" spans="2:10">
      <c r="B14" s="98"/>
      <c r="C14" s="98"/>
      <c r="D14" s="98"/>
      <c r="E14" s="98"/>
      <c r="F14" s="98"/>
      <c r="G14" s="98"/>
      <c r="H14" s="98"/>
      <c r="I14" s="98"/>
      <c r="J14" s="98"/>
    </row>
    <row r="15" spans="2:10">
      <c r="B15" s="98"/>
      <c r="C15" s="98"/>
      <c r="D15" s="98"/>
      <c r="E15" s="98"/>
      <c r="F15" s="98"/>
      <c r="G15" s="98"/>
      <c r="H15" s="98"/>
      <c r="I15" s="98"/>
      <c r="J15" s="98"/>
    </row>
    <row r="16" spans="2:10">
      <c r="B16" s="98"/>
      <c r="C16" s="98"/>
      <c r="D16" s="98"/>
      <c r="E16" s="98"/>
      <c r="F16" s="98"/>
      <c r="G16" s="98"/>
      <c r="H16" s="98"/>
      <c r="I16" s="98"/>
      <c r="J16" s="98"/>
    </row>
    <row r="17" spans="2:10">
      <c r="B17" s="98"/>
      <c r="C17" s="98"/>
      <c r="D17" s="98"/>
      <c r="E17" s="98"/>
      <c r="F17" s="98"/>
      <c r="G17" s="98"/>
      <c r="H17" s="98"/>
      <c r="I17" s="98"/>
      <c r="J17" s="98"/>
    </row>
    <row r="18" spans="2:10">
      <c r="B18" s="98"/>
      <c r="C18" s="98"/>
      <c r="D18" s="98"/>
      <c r="E18" s="98"/>
      <c r="F18" s="98"/>
      <c r="G18" s="98"/>
      <c r="H18" s="98"/>
      <c r="I18" s="98"/>
      <c r="J18" s="98"/>
    </row>
    <row r="19" spans="2:10">
      <c r="B19" s="98"/>
      <c r="C19" s="98"/>
      <c r="D19" s="98"/>
      <c r="E19" s="98"/>
      <c r="F19" s="98"/>
      <c r="G19" s="98"/>
      <c r="H19" s="98"/>
      <c r="I19" s="98"/>
      <c r="J19" s="98"/>
    </row>
    <row r="20" spans="2:10">
      <c r="B20" s="98"/>
      <c r="C20" s="98"/>
      <c r="D20" s="98"/>
      <c r="E20" s="98"/>
      <c r="F20" s="98"/>
      <c r="G20" s="98"/>
      <c r="H20" s="98"/>
      <c r="I20" s="98"/>
      <c r="J20" s="98"/>
    </row>
    <row r="21" spans="2:10">
      <c r="B21" s="98"/>
      <c r="C21" s="98"/>
      <c r="D21" s="98"/>
      <c r="E21" s="98"/>
      <c r="F21" s="98"/>
      <c r="G21" s="98"/>
      <c r="H21" s="98"/>
      <c r="I21" s="98"/>
      <c r="J21" s="98"/>
    </row>
    <row r="22" spans="2:10">
      <c r="B22" s="98"/>
      <c r="C22" s="98"/>
      <c r="D22" s="98"/>
      <c r="E22" s="98"/>
      <c r="F22" s="98"/>
      <c r="G22" s="98"/>
      <c r="H22" s="98"/>
      <c r="I22" s="98"/>
      <c r="J22" s="98"/>
    </row>
    <row r="23" spans="2:10">
      <c r="B23" s="98"/>
      <c r="C23" s="98"/>
      <c r="D23" s="98"/>
      <c r="E23" s="98"/>
      <c r="F23" s="98"/>
      <c r="G23" s="98"/>
      <c r="H23" s="98"/>
      <c r="I23" s="98"/>
      <c r="J23" s="98"/>
    </row>
    <row r="24" spans="2:10">
      <c r="B24" s="98"/>
      <c r="C24" s="98"/>
      <c r="D24" s="98"/>
      <c r="E24" s="98"/>
      <c r="F24" s="98"/>
      <c r="G24" s="98"/>
      <c r="H24" s="98"/>
      <c r="I24" s="98"/>
      <c r="J24" s="98"/>
    </row>
    <row r="25" spans="2:10">
      <c r="B25" s="98"/>
      <c r="C25" s="98"/>
      <c r="D25" s="98"/>
      <c r="E25" s="98"/>
      <c r="F25" s="98"/>
      <c r="G25" s="98"/>
      <c r="H25" s="98"/>
      <c r="I25" s="98"/>
      <c r="J25" s="98"/>
    </row>
    <row r="26" spans="2:10">
      <c r="B26" s="98"/>
      <c r="C26" s="98"/>
      <c r="D26" s="98"/>
      <c r="E26" s="98"/>
      <c r="F26" s="98"/>
      <c r="G26" s="98"/>
      <c r="H26" s="98"/>
      <c r="I26" s="98"/>
      <c r="J26" s="98"/>
    </row>
    <row r="27" spans="2:10">
      <c r="B27" s="98"/>
      <c r="C27" s="98"/>
      <c r="D27" s="98"/>
      <c r="E27" s="98"/>
      <c r="F27" s="98"/>
      <c r="G27" s="98"/>
      <c r="H27" s="98"/>
      <c r="I27" s="98"/>
      <c r="J27" s="98"/>
    </row>
    <row r="28" spans="2:10">
      <c r="B28" s="98"/>
      <c r="C28" s="98"/>
      <c r="D28" s="98"/>
      <c r="E28" s="98"/>
      <c r="F28" s="98"/>
      <c r="G28" s="98"/>
      <c r="H28" s="98"/>
      <c r="I28" s="98"/>
      <c r="J28" s="98"/>
    </row>
    <row r="29" spans="2:10">
      <c r="B29" s="98"/>
      <c r="C29" s="98"/>
      <c r="D29" s="98"/>
      <c r="E29" s="98"/>
      <c r="F29" s="98"/>
      <c r="G29" s="98"/>
      <c r="H29" s="98"/>
      <c r="I29" s="98"/>
      <c r="J29" s="98"/>
    </row>
    <row r="30" spans="2:10">
      <c r="B30" s="98"/>
      <c r="C30" s="98"/>
      <c r="D30" s="98"/>
      <c r="E30" s="98"/>
      <c r="F30" s="98"/>
      <c r="G30" s="98"/>
      <c r="H30" s="98"/>
      <c r="I30" s="98"/>
      <c r="J30" s="98"/>
    </row>
    <row r="31" spans="2:10">
      <c r="B31" s="98"/>
      <c r="C31" s="98"/>
      <c r="D31" s="98"/>
      <c r="E31" s="98"/>
      <c r="F31" s="98"/>
      <c r="G31" s="98"/>
      <c r="H31" s="98"/>
      <c r="I31" s="98"/>
      <c r="J31" s="98"/>
    </row>
    <row r="32" spans="2:10">
      <c r="B32" s="98"/>
      <c r="C32" s="98"/>
      <c r="D32" s="98"/>
      <c r="E32" s="98"/>
      <c r="F32" s="98"/>
      <c r="G32" s="98"/>
      <c r="H32" s="98"/>
      <c r="I32" s="98"/>
      <c r="J32" s="98"/>
    </row>
    <row r="33" spans="2:10">
      <c r="B33" s="98"/>
      <c r="C33" s="98"/>
      <c r="D33" s="98"/>
      <c r="E33" s="98"/>
      <c r="F33" s="98"/>
      <c r="G33" s="98"/>
      <c r="H33" s="98"/>
      <c r="I33" s="98"/>
      <c r="J33" s="98"/>
    </row>
    <row r="34" spans="2:10">
      <c r="B34" s="98"/>
      <c r="C34" s="98"/>
      <c r="D34" s="98"/>
      <c r="E34" s="98"/>
      <c r="F34" s="98"/>
      <c r="G34" s="98"/>
      <c r="H34" s="98"/>
      <c r="I34" s="98"/>
      <c r="J34" s="98"/>
    </row>
    <row r="35" spans="2:10">
      <c r="B35" s="98"/>
      <c r="C35" s="98"/>
      <c r="D35" s="98"/>
      <c r="E35" s="98"/>
      <c r="F35" s="98"/>
      <c r="G35" s="98"/>
      <c r="H35" s="98"/>
      <c r="I35" s="98"/>
      <c r="J35" s="98"/>
    </row>
    <row r="36" spans="2:10">
      <c r="B36" s="98"/>
      <c r="C36" s="98"/>
      <c r="D36" s="98"/>
      <c r="E36" s="98"/>
      <c r="F36" s="98"/>
      <c r="G36" s="98"/>
      <c r="H36" s="98"/>
      <c r="I36" s="98"/>
      <c r="J36" s="98"/>
    </row>
    <row r="37" spans="2:10">
      <c r="B37" s="98"/>
      <c r="C37" s="98"/>
      <c r="D37" s="98"/>
      <c r="E37" s="98"/>
      <c r="F37" s="98"/>
      <c r="G37" s="98"/>
      <c r="H37" s="98"/>
      <c r="I37" s="98"/>
      <c r="J37" s="98"/>
    </row>
    <row r="38" spans="2:10">
      <c r="B38" s="98"/>
      <c r="C38" s="98"/>
      <c r="D38" s="98"/>
      <c r="E38" s="98"/>
      <c r="F38" s="98"/>
      <c r="G38" s="98"/>
      <c r="H38" s="98"/>
      <c r="I38" s="98"/>
      <c r="J38" s="98"/>
    </row>
    <row r="39" spans="2:10">
      <c r="B39" s="98"/>
      <c r="C39" s="98"/>
      <c r="D39" s="98"/>
      <c r="E39" s="98"/>
      <c r="F39" s="98"/>
      <c r="G39" s="98"/>
      <c r="H39" s="98"/>
      <c r="I39" s="98"/>
      <c r="J39" s="98"/>
    </row>
    <row r="40" spans="2:10">
      <c r="B40" s="98"/>
      <c r="C40" s="98"/>
      <c r="D40" s="98"/>
      <c r="E40" s="98"/>
      <c r="F40" s="98"/>
      <c r="G40" s="98"/>
      <c r="H40" s="98"/>
      <c r="I40" s="98"/>
      <c r="J40" s="98"/>
    </row>
    <row r="41" spans="2:10">
      <c r="B41" s="98"/>
      <c r="C41" s="98"/>
      <c r="D41" s="98"/>
      <c r="E41" s="98"/>
      <c r="F41" s="98"/>
      <c r="G41" s="98"/>
      <c r="H41" s="98"/>
      <c r="I41" s="98"/>
      <c r="J41" s="98"/>
    </row>
    <row r="42" spans="2:10">
      <c r="B42" s="98"/>
      <c r="C42" s="98"/>
      <c r="D42" s="98"/>
      <c r="E42" s="98"/>
      <c r="F42" s="98"/>
      <c r="G42" s="98"/>
      <c r="H42" s="98"/>
      <c r="I42" s="98"/>
      <c r="J42" s="98"/>
    </row>
    <row r="43" spans="2:10">
      <c r="B43" s="98"/>
      <c r="C43" s="98"/>
      <c r="D43" s="98"/>
      <c r="E43" s="98"/>
      <c r="F43" s="98"/>
      <c r="G43" s="98"/>
      <c r="H43" s="98"/>
      <c r="I43" s="98"/>
      <c r="J43" s="98"/>
    </row>
    <row r="44" spans="2:10">
      <c r="B44" s="98"/>
      <c r="C44" s="98"/>
      <c r="D44" s="98"/>
      <c r="E44" s="98"/>
      <c r="F44" s="98"/>
      <c r="G44" s="98"/>
      <c r="H44" s="98"/>
      <c r="I44" s="98"/>
      <c r="J44" s="98"/>
    </row>
    <row r="45" spans="2:10">
      <c r="B45" s="98"/>
      <c r="C45" s="98"/>
      <c r="D45" s="98"/>
      <c r="E45" s="98"/>
      <c r="F45" s="98"/>
      <c r="G45" s="98"/>
      <c r="H45" s="98"/>
      <c r="I45" s="98"/>
      <c r="J45" s="98"/>
    </row>
    <row r="46" spans="2:10">
      <c r="B46" s="98"/>
      <c r="C46" s="98"/>
      <c r="D46" s="98"/>
      <c r="E46" s="98"/>
      <c r="F46" s="98"/>
      <c r="G46" s="98"/>
      <c r="H46" s="98"/>
      <c r="I46" s="98"/>
      <c r="J46" s="98"/>
    </row>
    <row r="47" spans="2:10">
      <c r="B47" s="98"/>
      <c r="C47" s="98"/>
      <c r="D47" s="98"/>
      <c r="E47" s="98"/>
      <c r="F47" s="98"/>
      <c r="G47" s="98"/>
      <c r="H47" s="98"/>
      <c r="I47" s="98"/>
      <c r="J47" s="98"/>
    </row>
    <row r="48" spans="2:10">
      <c r="B48" s="98"/>
      <c r="C48" s="98"/>
      <c r="D48" s="98"/>
      <c r="E48" s="98"/>
      <c r="F48" s="98"/>
      <c r="G48" s="98"/>
      <c r="H48" s="98"/>
      <c r="I48" s="98"/>
      <c r="J48" s="98"/>
    </row>
    <row r="49" spans="2:10">
      <c r="B49" s="98"/>
      <c r="C49" s="98"/>
      <c r="D49" s="98"/>
      <c r="E49" s="98"/>
      <c r="F49" s="98"/>
      <c r="G49" s="98"/>
      <c r="H49" s="98"/>
      <c r="I49" s="98"/>
      <c r="J49" s="98"/>
    </row>
    <row r="50" spans="2:10">
      <c r="B50" s="98"/>
      <c r="C50" s="98"/>
      <c r="D50" s="98"/>
      <c r="E50" s="98"/>
      <c r="F50" s="98"/>
      <c r="G50" s="98"/>
      <c r="H50" s="98"/>
      <c r="I50" s="98"/>
      <c r="J50" s="98"/>
    </row>
    <row r="51" spans="2:10">
      <c r="B51" s="98"/>
      <c r="C51" s="98"/>
      <c r="D51" s="98"/>
      <c r="E51" s="98"/>
      <c r="F51" s="98"/>
      <c r="G51" s="98"/>
      <c r="H51" s="98"/>
      <c r="I51" s="98"/>
      <c r="J51" s="98"/>
    </row>
    <row r="52" spans="2:10">
      <c r="B52" s="98"/>
      <c r="C52" s="98"/>
      <c r="D52" s="98"/>
      <c r="E52" s="98"/>
      <c r="F52" s="98"/>
      <c r="G52" s="98"/>
      <c r="H52" s="98"/>
      <c r="I52" s="98"/>
      <c r="J52" s="98"/>
    </row>
    <row r="53" spans="2:10">
      <c r="B53" s="98"/>
      <c r="C53" s="98"/>
      <c r="D53" s="98"/>
      <c r="E53" s="98"/>
      <c r="F53" s="98"/>
      <c r="G53" s="98"/>
      <c r="H53" s="98"/>
      <c r="I53" s="98"/>
      <c r="J53" s="98"/>
    </row>
    <row r="54" spans="2:10">
      <c r="B54" s="98"/>
      <c r="C54" s="98"/>
      <c r="D54" s="98"/>
      <c r="E54" s="98"/>
      <c r="F54" s="98"/>
      <c r="G54" s="98"/>
      <c r="H54" s="98"/>
      <c r="I54" s="98"/>
      <c r="J54" s="98"/>
    </row>
    <row r="55" spans="2:10">
      <c r="B55" s="98"/>
      <c r="C55" s="98"/>
      <c r="D55" s="98"/>
      <c r="E55" s="98"/>
      <c r="F55" s="98"/>
      <c r="G55" s="98"/>
      <c r="H55" s="98"/>
      <c r="I55" s="98"/>
      <c r="J55" s="98"/>
    </row>
    <row r="56" spans="2:10">
      <c r="B56" s="98"/>
      <c r="C56" s="98"/>
      <c r="D56" s="98"/>
      <c r="E56" s="98"/>
      <c r="F56" s="98"/>
      <c r="G56" s="98"/>
      <c r="H56" s="98"/>
      <c r="I56" s="98"/>
      <c r="J56" s="98"/>
    </row>
    <row r="57" spans="2:10">
      <c r="B57" s="98"/>
      <c r="C57" s="98"/>
      <c r="D57" s="98"/>
      <c r="E57" s="98"/>
      <c r="F57" s="98"/>
      <c r="G57" s="98"/>
      <c r="H57" s="98"/>
      <c r="I57" s="98"/>
      <c r="J57" s="98"/>
    </row>
    <row r="58" spans="2:10">
      <c r="B58" s="98"/>
      <c r="C58" s="98"/>
      <c r="D58" s="98"/>
      <c r="E58" s="98"/>
      <c r="F58" s="98"/>
      <c r="G58" s="98"/>
      <c r="H58" s="98"/>
      <c r="I58" s="98"/>
      <c r="J58" s="98"/>
    </row>
    <row r="59" spans="2:10">
      <c r="B59" s="98"/>
      <c r="C59" s="98"/>
      <c r="D59" s="98"/>
      <c r="E59" s="98"/>
      <c r="F59" s="98"/>
      <c r="G59" s="98"/>
      <c r="H59" s="98"/>
      <c r="I59" s="98"/>
      <c r="J59" s="98"/>
    </row>
    <row r="60" spans="2:10">
      <c r="B60" s="98"/>
      <c r="C60" s="98"/>
      <c r="D60" s="98"/>
      <c r="E60" s="98"/>
      <c r="F60" s="98"/>
      <c r="G60" s="98"/>
      <c r="H60" s="98"/>
      <c r="I60" s="98"/>
      <c r="J60" s="98"/>
    </row>
    <row r="61" spans="2:10">
      <c r="B61" s="98"/>
      <c r="C61" s="98"/>
      <c r="D61" s="98"/>
      <c r="E61" s="98"/>
      <c r="F61" s="98"/>
      <c r="G61" s="98"/>
      <c r="H61" s="98"/>
      <c r="I61" s="98"/>
      <c r="J61" s="98"/>
    </row>
    <row r="62" spans="2:10">
      <c r="B62" s="98"/>
      <c r="C62" s="98"/>
      <c r="D62" s="98"/>
      <c r="E62" s="98"/>
      <c r="F62" s="98"/>
      <c r="G62" s="98"/>
      <c r="H62" s="98"/>
      <c r="I62" s="98"/>
      <c r="J62" s="98"/>
    </row>
    <row r="63" spans="2:10">
      <c r="B63" s="98"/>
      <c r="C63" s="98"/>
      <c r="D63" s="98"/>
      <c r="E63" s="98"/>
      <c r="F63" s="98"/>
      <c r="G63" s="98"/>
      <c r="H63" s="98"/>
      <c r="I63" s="98"/>
      <c r="J63" s="98"/>
    </row>
    <row r="64" spans="2:10">
      <c r="B64" s="98"/>
      <c r="C64" s="98"/>
      <c r="D64" s="98"/>
      <c r="E64" s="98"/>
      <c r="F64" s="98"/>
      <c r="G64" s="98"/>
      <c r="H64" s="98"/>
      <c r="I64" s="98"/>
      <c r="J64" s="98"/>
    </row>
    <row r="65" spans="2:10">
      <c r="B65" s="98"/>
      <c r="C65" s="98"/>
      <c r="D65" s="98"/>
      <c r="E65" s="98"/>
      <c r="F65" s="98"/>
      <c r="G65" s="98"/>
      <c r="H65" s="98"/>
      <c r="I65" s="98"/>
      <c r="J65" s="98"/>
    </row>
    <row r="66" spans="2:10">
      <c r="B66" s="98"/>
      <c r="C66" s="98"/>
      <c r="D66" s="98"/>
      <c r="E66" s="98"/>
      <c r="F66" s="98"/>
      <c r="G66" s="98"/>
      <c r="H66" s="98"/>
      <c r="I66" s="98"/>
      <c r="J66" s="98"/>
    </row>
    <row r="67" spans="2:10">
      <c r="B67" s="98"/>
      <c r="C67" s="98"/>
      <c r="D67" s="98"/>
      <c r="E67" s="98"/>
      <c r="F67" s="98"/>
      <c r="G67" s="98"/>
      <c r="H67" s="98"/>
      <c r="I67" s="98"/>
      <c r="J67" s="98"/>
    </row>
    <row r="68" spans="2:10">
      <c r="B68" s="98"/>
      <c r="C68" s="98"/>
      <c r="D68" s="98"/>
      <c r="E68" s="98"/>
      <c r="F68" s="98"/>
      <c r="G68" s="98"/>
      <c r="H68" s="98"/>
      <c r="I68" s="98"/>
      <c r="J68" s="98"/>
    </row>
    <row r="69" spans="2:10">
      <c r="B69" s="98"/>
      <c r="C69" s="98"/>
      <c r="D69" s="98"/>
      <c r="E69" s="98"/>
      <c r="F69" s="98"/>
      <c r="G69" s="98"/>
      <c r="H69" s="98"/>
      <c r="I69" s="98"/>
      <c r="J69" s="98"/>
    </row>
    <row r="70" spans="2:10">
      <c r="B70" s="98"/>
      <c r="C70" s="98"/>
      <c r="D70" s="98"/>
      <c r="E70" s="98"/>
      <c r="F70" s="98"/>
      <c r="G70" s="98"/>
      <c r="H70" s="98"/>
      <c r="I70" s="98"/>
      <c r="J70" s="98"/>
    </row>
    <row r="71" spans="2:10">
      <c r="B71" s="98"/>
      <c r="C71" s="98"/>
      <c r="D71" s="98"/>
      <c r="E71" s="98"/>
      <c r="F71" s="98"/>
      <c r="G71" s="98"/>
      <c r="H71" s="98"/>
      <c r="I71" s="98"/>
      <c r="J71" s="98"/>
    </row>
    <row r="72" spans="2:10">
      <c r="B72" s="98"/>
      <c r="C72" s="98"/>
      <c r="D72" s="98"/>
      <c r="E72" s="98"/>
      <c r="F72" s="98"/>
      <c r="G72" s="98"/>
      <c r="H72" s="98"/>
      <c r="I72" s="98"/>
      <c r="J72" s="98"/>
    </row>
    <row r="73" spans="2:10">
      <c r="B73" s="98"/>
      <c r="C73" s="98"/>
      <c r="D73" s="98"/>
      <c r="E73" s="98"/>
      <c r="F73" s="98"/>
      <c r="G73" s="98"/>
      <c r="H73" s="98"/>
      <c r="I73" s="98"/>
      <c r="J73" s="98"/>
    </row>
    <row r="74" spans="2:10">
      <c r="B74" s="98"/>
      <c r="C74" s="98"/>
      <c r="D74" s="98"/>
      <c r="E74" s="98"/>
      <c r="F74" s="98"/>
      <c r="G74" s="98"/>
      <c r="H74" s="98"/>
      <c r="I74" s="98"/>
      <c r="J74" s="98"/>
    </row>
    <row r="75" spans="2:10">
      <c r="B75" s="98"/>
      <c r="C75" s="98"/>
      <c r="D75" s="98"/>
      <c r="E75" s="98"/>
      <c r="F75" s="98"/>
      <c r="G75" s="98"/>
      <c r="H75" s="98"/>
      <c r="I75" s="98"/>
      <c r="J75" s="98"/>
    </row>
    <row r="76" spans="2:10">
      <c r="B76" s="98"/>
      <c r="C76" s="98"/>
      <c r="D76" s="98"/>
      <c r="E76" s="98"/>
      <c r="F76" s="98"/>
      <c r="G76" s="98"/>
      <c r="H76" s="98"/>
      <c r="I76" s="98"/>
      <c r="J76" s="98"/>
    </row>
    <row r="77" spans="2:10">
      <c r="B77" s="98"/>
      <c r="C77" s="98"/>
      <c r="D77" s="98"/>
      <c r="E77" s="98"/>
      <c r="F77" s="98"/>
      <c r="G77" s="98"/>
      <c r="H77" s="98"/>
      <c r="I77" s="98"/>
      <c r="J77" s="98"/>
    </row>
    <row r="78" spans="2:10">
      <c r="B78" s="98"/>
      <c r="C78" s="98"/>
      <c r="D78" s="98"/>
      <c r="E78" s="98"/>
      <c r="F78" s="98"/>
      <c r="G78" s="98"/>
      <c r="H78" s="98"/>
      <c r="I78" s="98"/>
      <c r="J78" s="98"/>
    </row>
    <row r="79" spans="2:10">
      <c r="B79" s="98"/>
      <c r="C79" s="98"/>
      <c r="D79" s="98"/>
      <c r="E79" s="98"/>
      <c r="F79" s="98"/>
      <c r="G79" s="98"/>
      <c r="H79" s="98"/>
      <c r="I79" s="98"/>
      <c r="J79" s="98"/>
    </row>
    <row r="80" spans="2:10">
      <c r="B80" s="98"/>
      <c r="C80" s="98"/>
      <c r="D80" s="98"/>
      <c r="E80" s="98"/>
      <c r="F80" s="98"/>
      <c r="G80" s="98"/>
      <c r="H80" s="98"/>
      <c r="I80" s="98"/>
      <c r="J80" s="98"/>
    </row>
    <row r="81" spans="2:10">
      <c r="B81" s="98"/>
      <c r="C81" s="98"/>
      <c r="D81" s="98"/>
      <c r="E81" s="98"/>
      <c r="F81" s="98"/>
      <c r="G81" s="98"/>
      <c r="H81" s="98"/>
      <c r="I81" s="98"/>
      <c r="J81" s="98"/>
    </row>
    <row r="82" spans="2:10">
      <c r="B82" s="98"/>
      <c r="C82" s="98"/>
      <c r="D82" s="98"/>
      <c r="E82" s="98"/>
      <c r="F82" s="98"/>
      <c r="G82" s="98"/>
      <c r="H82" s="98"/>
      <c r="I82" s="98"/>
      <c r="J82" s="98"/>
    </row>
    <row r="83" spans="2:10">
      <c r="B83" s="98"/>
      <c r="C83" s="98"/>
      <c r="D83" s="98"/>
      <c r="E83" s="98"/>
      <c r="F83" s="98"/>
      <c r="G83" s="98"/>
      <c r="H83" s="98"/>
      <c r="I83" s="98"/>
      <c r="J83" s="98"/>
    </row>
    <row r="84" spans="2:10">
      <c r="B84" s="98"/>
      <c r="C84" s="98"/>
      <c r="D84" s="98"/>
      <c r="E84" s="98"/>
      <c r="F84" s="98"/>
      <c r="G84" s="98"/>
      <c r="H84" s="98"/>
      <c r="I84" s="98"/>
      <c r="J84" s="98"/>
    </row>
    <row r="85" spans="2:10">
      <c r="B85" s="98"/>
      <c r="C85" s="98"/>
      <c r="D85" s="98"/>
      <c r="E85" s="98"/>
      <c r="F85" s="98"/>
      <c r="G85" s="98"/>
      <c r="H85" s="98"/>
      <c r="I85" s="98"/>
      <c r="J85" s="98"/>
    </row>
    <row r="86" spans="2:10">
      <c r="B86" s="98"/>
      <c r="C86" s="98"/>
      <c r="D86" s="98"/>
      <c r="E86" s="98"/>
      <c r="F86" s="98"/>
      <c r="G86" s="98"/>
      <c r="H86" s="98"/>
      <c r="I86" s="98"/>
      <c r="J86" s="98"/>
    </row>
    <row r="87" spans="2:10">
      <c r="B87" s="98"/>
      <c r="C87" s="98"/>
      <c r="D87" s="98"/>
      <c r="E87" s="98"/>
      <c r="F87" s="98"/>
      <c r="G87" s="98"/>
      <c r="H87" s="98"/>
      <c r="I87" s="98"/>
      <c r="J87" s="98"/>
    </row>
    <row r="88" spans="2:10">
      <c r="B88" s="98"/>
      <c r="C88" s="98"/>
      <c r="D88" s="98"/>
      <c r="E88" s="98"/>
      <c r="F88" s="98"/>
      <c r="G88" s="98"/>
      <c r="H88" s="98"/>
      <c r="I88" s="98"/>
      <c r="J88" s="98"/>
    </row>
    <row r="89" spans="2:10">
      <c r="B89" s="98"/>
      <c r="C89" s="98"/>
      <c r="D89" s="98"/>
      <c r="E89" s="98"/>
      <c r="F89" s="98"/>
      <c r="G89" s="98"/>
      <c r="H89" s="98"/>
      <c r="I89" s="98"/>
      <c r="J89" s="98"/>
    </row>
    <row r="90" spans="2:10">
      <c r="B90" s="98"/>
      <c r="C90" s="98"/>
      <c r="D90" s="98"/>
      <c r="E90" s="98"/>
      <c r="F90" s="98"/>
      <c r="G90" s="98"/>
      <c r="H90" s="98"/>
      <c r="I90" s="98"/>
      <c r="J90" s="98"/>
    </row>
    <row r="91" spans="2:10">
      <c r="B91" s="98"/>
      <c r="C91" s="98"/>
      <c r="D91" s="98"/>
      <c r="E91" s="98"/>
      <c r="F91" s="98"/>
      <c r="G91" s="98"/>
      <c r="H91" s="98"/>
      <c r="I91" s="98"/>
      <c r="J91" s="98"/>
    </row>
    <row r="92" spans="2:10">
      <c r="B92" s="98"/>
      <c r="C92" s="98"/>
      <c r="D92" s="98"/>
      <c r="E92" s="98"/>
      <c r="F92" s="98"/>
      <c r="G92" s="98"/>
      <c r="H92" s="98"/>
      <c r="I92" s="98"/>
      <c r="J92" s="98"/>
    </row>
    <row r="93" spans="2:10">
      <c r="B93" s="98"/>
      <c r="C93" s="98"/>
      <c r="D93" s="98"/>
      <c r="E93" s="98"/>
      <c r="F93" s="98"/>
      <c r="G93" s="98"/>
      <c r="H93" s="98"/>
      <c r="I93" s="98"/>
      <c r="J93" s="98"/>
    </row>
    <row r="94" spans="2:10">
      <c r="B94" s="98"/>
      <c r="C94" s="98"/>
      <c r="D94" s="98"/>
      <c r="E94" s="98"/>
      <c r="F94" s="98"/>
      <c r="G94" s="98"/>
      <c r="H94" s="98"/>
      <c r="I94" s="98"/>
      <c r="J94" s="98"/>
    </row>
    <row r="95" spans="2:10">
      <c r="B95" s="98"/>
      <c r="C95" s="98"/>
      <c r="D95" s="98"/>
      <c r="E95" s="98"/>
      <c r="F95" s="98"/>
      <c r="G95" s="98"/>
      <c r="H95" s="98"/>
      <c r="I95" s="98"/>
      <c r="J95" s="98"/>
    </row>
    <row r="96" spans="2:10">
      <c r="B96" s="98"/>
      <c r="C96" s="98"/>
      <c r="D96" s="98"/>
      <c r="E96" s="98"/>
      <c r="F96" s="98"/>
      <c r="G96" s="98"/>
      <c r="H96" s="98"/>
      <c r="I96" s="98"/>
      <c r="J96" s="98"/>
    </row>
    <row r="97" spans="2:10">
      <c r="B97" s="98"/>
      <c r="C97" s="98"/>
      <c r="D97" s="98"/>
      <c r="E97" s="98"/>
      <c r="F97" s="98"/>
      <c r="G97" s="98"/>
      <c r="H97" s="98"/>
      <c r="I97" s="98"/>
      <c r="J97" s="98"/>
    </row>
    <row r="98" spans="2:10">
      <c r="B98" s="98"/>
      <c r="C98" s="98"/>
      <c r="D98" s="98"/>
      <c r="E98" s="98"/>
      <c r="F98" s="98"/>
      <c r="G98" s="98"/>
      <c r="H98" s="98"/>
      <c r="I98" s="98"/>
      <c r="J98" s="98"/>
    </row>
    <row r="99" spans="2:10">
      <c r="B99" s="98"/>
      <c r="C99" s="98"/>
      <c r="D99" s="98"/>
      <c r="E99" s="98"/>
      <c r="F99" s="98"/>
      <c r="G99" s="98"/>
      <c r="H99" s="98"/>
      <c r="I99" s="98"/>
      <c r="J99" s="98"/>
    </row>
    <row r="100" spans="2:10">
      <c r="B100" s="98"/>
      <c r="C100" s="98"/>
      <c r="D100" s="98"/>
      <c r="E100" s="98"/>
      <c r="F100" s="98"/>
      <c r="G100" s="98"/>
      <c r="H100" s="98"/>
      <c r="I100" s="98"/>
      <c r="J100" s="98"/>
    </row>
    <row r="101" spans="2:10">
      <c r="B101" s="98"/>
      <c r="C101" s="98"/>
      <c r="D101" s="98"/>
      <c r="E101" s="98"/>
      <c r="F101" s="98"/>
      <c r="G101" s="98"/>
      <c r="H101" s="98"/>
      <c r="I101" s="98"/>
      <c r="J101" s="98"/>
    </row>
    <row r="102" spans="2:10">
      <c r="B102" s="98"/>
      <c r="C102" s="98"/>
      <c r="D102" s="98"/>
      <c r="E102" s="98"/>
      <c r="F102" s="98"/>
      <c r="G102" s="98"/>
      <c r="H102" s="98"/>
      <c r="I102" s="98"/>
      <c r="J102" s="98"/>
    </row>
    <row r="103" spans="2:10">
      <c r="B103" s="98"/>
      <c r="C103" s="98"/>
      <c r="D103" s="98"/>
      <c r="E103" s="98"/>
      <c r="F103" s="98"/>
      <c r="G103" s="98"/>
      <c r="H103" s="98"/>
      <c r="I103" s="98"/>
      <c r="J103" s="98"/>
    </row>
    <row r="104" spans="2:10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>
      <c r="B105" s="98"/>
      <c r="C105" s="98"/>
      <c r="D105" s="98"/>
      <c r="E105" s="98"/>
      <c r="F105" s="98"/>
      <c r="G105" s="98"/>
      <c r="H105" s="98"/>
      <c r="I105" s="98"/>
      <c r="J105" s="98"/>
    </row>
    <row r="106" spans="2:10">
      <c r="B106" s="98"/>
      <c r="C106" s="98"/>
      <c r="D106" s="98"/>
      <c r="E106" s="98"/>
      <c r="F106" s="98"/>
      <c r="G106" s="98"/>
      <c r="H106" s="98"/>
      <c r="I106" s="98"/>
      <c r="J106" s="98"/>
    </row>
    <row r="107" spans="2:10">
      <c r="B107" s="98"/>
      <c r="C107" s="98"/>
      <c r="D107" s="98"/>
      <c r="E107" s="98"/>
      <c r="F107" s="98"/>
      <c r="G107" s="98"/>
      <c r="H107" s="98"/>
      <c r="I107" s="98"/>
      <c r="J107" s="98"/>
    </row>
    <row r="108" spans="2:10">
      <c r="B108" s="98"/>
      <c r="C108" s="98"/>
      <c r="D108" s="98"/>
      <c r="E108" s="98"/>
      <c r="F108" s="98"/>
      <c r="G108" s="98"/>
      <c r="H108" s="98"/>
      <c r="I108" s="98"/>
      <c r="J108" s="98"/>
    </row>
    <row r="109" spans="2:10">
      <c r="B109" s="98"/>
      <c r="C109" s="98"/>
      <c r="D109" s="98"/>
      <c r="E109" s="98"/>
      <c r="F109" s="98"/>
      <c r="G109" s="98"/>
      <c r="H109" s="98"/>
      <c r="I109" s="98"/>
      <c r="J109" s="98"/>
    </row>
    <row r="110" spans="2:10">
      <c r="B110" s="131"/>
      <c r="C110" s="131"/>
      <c r="D110" s="132"/>
      <c r="E110" s="132"/>
      <c r="F110" s="139"/>
      <c r="G110" s="139"/>
      <c r="H110" s="139"/>
      <c r="I110" s="139"/>
      <c r="J110" s="132"/>
    </row>
    <row r="111" spans="2:10">
      <c r="B111" s="131"/>
      <c r="C111" s="131"/>
      <c r="D111" s="132"/>
      <c r="E111" s="132"/>
      <c r="F111" s="139"/>
      <c r="G111" s="139"/>
      <c r="H111" s="139"/>
      <c r="I111" s="139"/>
      <c r="J111" s="132"/>
    </row>
    <row r="112" spans="2:10">
      <c r="B112" s="131"/>
      <c r="C112" s="131"/>
      <c r="D112" s="132"/>
      <c r="E112" s="132"/>
      <c r="F112" s="139"/>
      <c r="G112" s="139"/>
      <c r="H112" s="139"/>
      <c r="I112" s="139"/>
      <c r="J112" s="132"/>
    </row>
    <row r="113" spans="2:10">
      <c r="B113" s="131"/>
      <c r="C113" s="131"/>
      <c r="D113" s="132"/>
      <c r="E113" s="132"/>
      <c r="F113" s="139"/>
      <c r="G113" s="139"/>
      <c r="H113" s="139"/>
      <c r="I113" s="139"/>
      <c r="J113" s="132"/>
    </row>
    <row r="114" spans="2:10">
      <c r="B114" s="131"/>
      <c r="C114" s="131"/>
      <c r="D114" s="132"/>
      <c r="E114" s="132"/>
      <c r="F114" s="139"/>
      <c r="G114" s="139"/>
      <c r="H114" s="139"/>
      <c r="I114" s="139"/>
      <c r="J114" s="132"/>
    </row>
    <row r="115" spans="2:10">
      <c r="B115" s="131"/>
      <c r="C115" s="131"/>
      <c r="D115" s="132"/>
      <c r="E115" s="132"/>
      <c r="F115" s="139"/>
      <c r="G115" s="139"/>
      <c r="H115" s="139"/>
      <c r="I115" s="139"/>
      <c r="J115" s="132"/>
    </row>
    <row r="116" spans="2:10">
      <c r="B116" s="131"/>
      <c r="C116" s="131"/>
      <c r="D116" s="132"/>
      <c r="E116" s="132"/>
      <c r="F116" s="139"/>
      <c r="G116" s="139"/>
      <c r="H116" s="139"/>
      <c r="I116" s="139"/>
      <c r="J116" s="132"/>
    </row>
    <row r="117" spans="2:10">
      <c r="B117" s="131"/>
      <c r="C117" s="131"/>
      <c r="D117" s="132"/>
      <c r="E117" s="132"/>
      <c r="F117" s="139"/>
      <c r="G117" s="139"/>
      <c r="H117" s="139"/>
      <c r="I117" s="139"/>
      <c r="J117" s="132"/>
    </row>
    <row r="118" spans="2:10">
      <c r="B118" s="131"/>
      <c r="C118" s="131"/>
      <c r="D118" s="132"/>
      <c r="E118" s="132"/>
      <c r="F118" s="139"/>
      <c r="G118" s="139"/>
      <c r="H118" s="139"/>
      <c r="I118" s="139"/>
      <c r="J118" s="132"/>
    </row>
    <row r="119" spans="2:10">
      <c r="B119" s="131"/>
      <c r="C119" s="131"/>
      <c r="D119" s="132"/>
      <c r="E119" s="132"/>
      <c r="F119" s="139"/>
      <c r="G119" s="139"/>
      <c r="H119" s="139"/>
      <c r="I119" s="139"/>
      <c r="J119" s="132"/>
    </row>
    <row r="120" spans="2:10">
      <c r="B120" s="131"/>
      <c r="C120" s="131"/>
      <c r="D120" s="132"/>
      <c r="E120" s="132"/>
      <c r="F120" s="139"/>
      <c r="G120" s="139"/>
      <c r="H120" s="139"/>
      <c r="I120" s="139"/>
      <c r="J120" s="132"/>
    </row>
    <row r="121" spans="2:10">
      <c r="B121" s="131"/>
      <c r="C121" s="131"/>
      <c r="D121" s="132"/>
      <c r="E121" s="132"/>
      <c r="F121" s="139"/>
      <c r="G121" s="139"/>
      <c r="H121" s="139"/>
      <c r="I121" s="139"/>
      <c r="J121" s="132"/>
    </row>
    <row r="122" spans="2:10">
      <c r="B122" s="131"/>
      <c r="C122" s="131"/>
      <c r="D122" s="132"/>
      <c r="E122" s="132"/>
      <c r="F122" s="139"/>
      <c r="G122" s="139"/>
      <c r="H122" s="139"/>
      <c r="I122" s="139"/>
      <c r="J122" s="132"/>
    </row>
    <row r="123" spans="2:10">
      <c r="B123" s="131"/>
      <c r="C123" s="131"/>
      <c r="D123" s="132"/>
      <c r="E123" s="132"/>
      <c r="F123" s="139"/>
      <c r="G123" s="139"/>
      <c r="H123" s="139"/>
      <c r="I123" s="139"/>
      <c r="J123" s="132"/>
    </row>
    <row r="124" spans="2:10">
      <c r="B124" s="131"/>
      <c r="C124" s="131"/>
      <c r="D124" s="132"/>
      <c r="E124" s="132"/>
      <c r="F124" s="139"/>
      <c r="G124" s="139"/>
      <c r="H124" s="139"/>
      <c r="I124" s="139"/>
      <c r="J124" s="132"/>
    </row>
    <row r="125" spans="2:10">
      <c r="B125" s="131"/>
      <c r="C125" s="131"/>
      <c r="D125" s="132"/>
      <c r="E125" s="132"/>
      <c r="F125" s="139"/>
      <c r="G125" s="139"/>
      <c r="H125" s="139"/>
      <c r="I125" s="139"/>
      <c r="J125" s="132"/>
    </row>
    <row r="126" spans="2:10">
      <c r="B126" s="131"/>
      <c r="C126" s="131"/>
      <c r="D126" s="132"/>
      <c r="E126" s="132"/>
      <c r="F126" s="139"/>
      <c r="G126" s="139"/>
      <c r="H126" s="139"/>
      <c r="I126" s="139"/>
      <c r="J126" s="132"/>
    </row>
    <row r="127" spans="2:10">
      <c r="B127" s="131"/>
      <c r="C127" s="131"/>
      <c r="D127" s="132"/>
      <c r="E127" s="132"/>
      <c r="F127" s="139"/>
      <c r="G127" s="139"/>
      <c r="H127" s="139"/>
      <c r="I127" s="139"/>
      <c r="J127" s="132"/>
    </row>
    <row r="128" spans="2:10">
      <c r="B128" s="131"/>
      <c r="C128" s="131"/>
      <c r="D128" s="132"/>
      <c r="E128" s="132"/>
      <c r="F128" s="139"/>
      <c r="G128" s="139"/>
      <c r="H128" s="139"/>
      <c r="I128" s="139"/>
      <c r="J128" s="132"/>
    </row>
    <row r="129" spans="2:10">
      <c r="B129" s="131"/>
      <c r="C129" s="131"/>
      <c r="D129" s="132"/>
      <c r="E129" s="132"/>
      <c r="F129" s="139"/>
      <c r="G129" s="139"/>
      <c r="H129" s="139"/>
      <c r="I129" s="139"/>
      <c r="J129" s="132"/>
    </row>
    <row r="130" spans="2:10">
      <c r="B130" s="131"/>
      <c r="C130" s="131"/>
      <c r="D130" s="132"/>
      <c r="E130" s="132"/>
      <c r="F130" s="139"/>
      <c r="G130" s="139"/>
      <c r="H130" s="139"/>
      <c r="I130" s="139"/>
      <c r="J130" s="132"/>
    </row>
    <row r="131" spans="2:10">
      <c r="B131" s="131"/>
      <c r="C131" s="131"/>
      <c r="D131" s="132"/>
      <c r="E131" s="132"/>
      <c r="F131" s="139"/>
      <c r="G131" s="139"/>
      <c r="H131" s="139"/>
      <c r="I131" s="139"/>
      <c r="J131" s="132"/>
    </row>
    <row r="132" spans="2:10">
      <c r="B132" s="131"/>
      <c r="C132" s="131"/>
      <c r="D132" s="132"/>
      <c r="E132" s="132"/>
      <c r="F132" s="139"/>
      <c r="G132" s="139"/>
      <c r="H132" s="139"/>
      <c r="I132" s="139"/>
      <c r="J132" s="132"/>
    </row>
    <row r="133" spans="2:10">
      <c r="B133" s="131"/>
      <c r="C133" s="131"/>
      <c r="D133" s="132"/>
      <c r="E133" s="132"/>
      <c r="F133" s="139"/>
      <c r="G133" s="139"/>
      <c r="H133" s="139"/>
      <c r="I133" s="139"/>
      <c r="J133" s="132"/>
    </row>
    <row r="134" spans="2:10">
      <c r="B134" s="131"/>
      <c r="C134" s="131"/>
      <c r="D134" s="132"/>
      <c r="E134" s="132"/>
      <c r="F134" s="139"/>
      <c r="G134" s="139"/>
      <c r="H134" s="139"/>
      <c r="I134" s="139"/>
      <c r="J134" s="132"/>
    </row>
    <row r="135" spans="2:10">
      <c r="B135" s="131"/>
      <c r="C135" s="131"/>
      <c r="D135" s="132"/>
      <c r="E135" s="132"/>
      <c r="F135" s="139"/>
      <c r="G135" s="139"/>
      <c r="H135" s="139"/>
      <c r="I135" s="139"/>
      <c r="J135" s="132"/>
    </row>
    <row r="136" spans="2:10">
      <c r="B136" s="131"/>
      <c r="C136" s="131"/>
      <c r="D136" s="132"/>
      <c r="E136" s="132"/>
      <c r="F136" s="139"/>
      <c r="G136" s="139"/>
      <c r="H136" s="139"/>
      <c r="I136" s="139"/>
      <c r="J136" s="132"/>
    </row>
    <row r="137" spans="2:10">
      <c r="B137" s="131"/>
      <c r="C137" s="131"/>
      <c r="D137" s="132"/>
      <c r="E137" s="132"/>
      <c r="F137" s="139"/>
      <c r="G137" s="139"/>
      <c r="H137" s="139"/>
      <c r="I137" s="139"/>
      <c r="J137" s="132"/>
    </row>
    <row r="138" spans="2:10">
      <c r="B138" s="131"/>
      <c r="C138" s="131"/>
      <c r="D138" s="132"/>
      <c r="E138" s="132"/>
      <c r="F138" s="139"/>
      <c r="G138" s="139"/>
      <c r="H138" s="139"/>
      <c r="I138" s="139"/>
      <c r="J138" s="132"/>
    </row>
    <row r="139" spans="2:10">
      <c r="B139" s="131"/>
      <c r="C139" s="131"/>
      <c r="D139" s="132"/>
      <c r="E139" s="132"/>
      <c r="F139" s="139"/>
      <c r="G139" s="139"/>
      <c r="H139" s="139"/>
      <c r="I139" s="139"/>
      <c r="J139" s="132"/>
    </row>
    <row r="140" spans="2:10">
      <c r="B140" s="131"/>
      <c r="C140" s="131"/>
      <c r="D140" s="132"/>
      <c r="E140" s="132"/>
      <c r="F140" s="139"/>
      <c r="G140" s="139"/>
      <c r="H140" s="139"/>
      <c r="I140" s="139"/>
      <c r="J140" s="132"/>
    </row>
    <row r="141" spans="2:10">
      <c r="B141" s="131"/>
      <c r="C141" s="131"/>
      <c r="D141" s="132"/>
      <c r="E141" s="132"/>
      <c r="F141" s="139"/>
      <c r="G141" s="139"/>
      <c r="H141" s="139"/>
      <c r="I141" s="139"/>
      <c r="J141" s="132"/>
    </row>
    <row r="142" spans="2:10">
      <c r="B142" s="131"/>
      <c r="C142" s="131"/>
      <c r="D142" s="132"/>
      <c r="E142" s="132"/>
      <c r="F142" s="139"/>
      <c r="G142" s="139"/>
      <c r="H142" s="139"/>
      <c r="I142" s="139"/>
      <c r="J142" s="132"/>
    </row>
    <row r="143" spans="2:10">
      <c r="B143" s="131"/>
      <c r="C143" s="131"/>
      <c r="D143" s="132"/>
      <c r="E143" s="132"/>
      <c r="F143" s="139"/>
      <c r="G143" s="139"/>
      <c r="H143" s="139"/>
      <c r="I143" s="139"/>
      <c r="J143" s="132"/>
    </row>
    <row r="144" spans="2:10">
      <c r="B144" s="131"/>
      <c r="C144" s="131"/>
      <c r="D144" s="132"/>
      <c r="E144" s="132"/>
      <c r="F144" s="139"/>
      <c r="G144" s="139"/>
      <c r="H144" s="139"/>
      <c r="I144" s="139"/>
      <c r="J144" s="132"/>
    </row>
    <row r="145" spans="2:10">
      <c r="B145" s="131"/>
      <c r="C145" s="131"/>
      <c r="D145" s="132"/>
      <c r="E145" s="132"/>
      <c r="F145" s="139"/>
      <c r="G145" s="139"/>
      <c r="H145" s="139"/>
      <c r="I145" s="139"/>
      <c r="J145" s="132"/>
    </row>
    <row r="146" spans="2:10">
      <c r="B146" s="131"/>
      <c r="C146" s="131"/>
      <c r="D146" s="132"/>
      <c r="E146" s="132"/>
      <c r="F146" s="139"/>
      <c r="G146" s="139"/>
      <c r="H146" s="139"/>
      <c r="I146" s="139"/>
      <c r="J146" s="132"/>
    </row>
    <row r="147" spans="2:10">
      <c r="B147" s="131"/>
      <c r="C147" s="131"/>
      <c r="D147" s="132"/>
      <c r="E147" s="132"/>
      <c r="F147" s="139"/>
      <c r="G147" s="139"/>
      <c r="H147" s="139"/>
      <c r="I147" s="139"/>
      <c r="J147" s="132"/>
    </row>
    <row r="148" spans="2:10">
      <c r="B148" s="131"/>
      <c r="C148" s="131"/>
      <c r="D148" s="132"/>
      <c r="E148" s="132"/>
      <c r="F148" s="139"/>
      <c r="G148" s="139"/>
      <c r="H148" s="139"/>
      <c r="I148" s="139"/>
      <c r="J148" s="132"/>
    </row>
    <row r="149" spans="2:10">
      <c r="B149" s="131"/>
      <c r="C149" s="131"/>
      <c r="D149" s="132"/>
      <c r="E149" s="132"/>
      <c r="F149" s="139"/>
      <c r="G149" s="139"/>
      <c r="H149" s="139"/>
      <c r="I149" s="139"/>
      <c r="J149" s="132"/>
    </row>
    <row r="150" spans="2:10">
      <c r="B150" s="131"/>
      <c r="C150" s="131"/>
      <c r="D150" s="132"/>
      <c r="E150" s="132"/>
      <c r="F150" s="139"/>
      <c r="G150" s="139"/>
      <c r="H150" s="139"/>
      <c r="I150" s="139"/>
      <c r="J150" s="132"/>
    </row>
    <row r="151" spans="2:10">
      <c r="B151" s="131"/>
      <c r="C151" s="131"/>
      <c r="D151" s="132"/>
      <c r="E151" s="132"/>
      <c r="F151" s="139"/>
      <c r="G151" s="139"/>
      <c r="H151" s="139"/>
      <c r="I151" s="139"/>
      <c r="J151" s="132"/>
    </row>
    <row r="152" spans="2:10">
      <c r="B152" s="131"/>
      <c r="C152" s="131"/>
      <c r="D152" s="132"/>
      <c r="E152" s="132"/>
      <c r="F152" s="139"/>
      <c r="G152" s="139"/>
      <c r="H152" s="139"/>
      <c r="I152" s="139"/>
      <c r="J152" s="132"/>
    </row>
    <row r="153" spans="2:10">
      <c r="B153" s="131"/>
      <c r="C153" s="131"/>
      <c r="D153" s="132"/>
      <c r="E153" s="132"/>
      <c r="F153" s="139"/>
      <c r="G153" s="139"/>
      <c r="H153" s="139"/>
      <c r="I153" s="139"/>
      <c r="J153" s="132"/>
    </row>
    <row r="154" spans="2:10">
      <c r="B154" s="131"/>
      <c r="C154" s="131"/>
      <c r="D154" s="132"/>
      <c r="E154" s="132"/>
      <c r="F154" s="139"/>
      <c r="G154" s="139"/>
      <c r="H154" s="139"/>
      <c r="I154" s="139"/>
      <c r="J154" s="132"/>
    </row>
    <row r="155" spans="2:10">
      <c r="B155" s="131"/>
      <c r="C155" s="131"/>
      <c r="D155" s="132"/>
      <c r="E155" s="132"/>
      <c r="F155" s="139"/>
      <c r="G155" s="139"/>
      <c r="H155" s="139"/>
      <c r="I155" s="139"/>
      <c r="J155" s="132"/>
    </row>
    <row r="156" spans="2:10">
      <c r="B156" s="131"/>
      <c r="C156" s="131"/>
      <c r="D156" s="132"/>
      <c r="E156" s="132"/>
      <c r="F156" s="139"/>
      <c r="G156" s="139"/>
      <c r="H156" s="139"/>
      <c r="I156" s="139"/>
      <c r="J156" s="132"/>
    </row>
    <row r="157" spans="2:10">
      <c r="B157" s="131"/>
      <c r="C157" s="131"/>
      <c r="D157" s="132"/>
      <c r="E157" s="132"/>
      <c r="F157" s="139"/>
      <c r="G157" s="139"/>
      <c r="H157" s="139"/>
      <c r="I157" s="139"/>
      <c r="J157" s="132"/>
    </row>
    <row r="158" spans="2:10">
      <c r="B158" s="131"/>
      <c r="C158" s="131"/>
      <c r="D158" s="132"/>
      <c r="E158" s="132"/>
      <c r="F158" s="139"/>
      <c r="G158" s="139"/>
      <c r="H158" s="139"/>
      <c r="I158" s="139"/>
      <c r="J158" s="132"/>
    </row>
    <row r="159" spans="2:10">
      <c r="B159" s="131"/>
      <c r="C159" s="131"/>
      <c r="D159" s="132"/>
      <c r="E159" s="132"/>
      <c r="F159" s="139"/>
      <c r="G159" s="139"/>
      <c r="H159" s="139"/>
      <c r="I159" s="139"/>
      <c r="J159" s="132"/>
    </row>
    <row r="160" spans="2:10">
      <c r="B160" s="131"/>
      <c r="C160" s="131"/>
      <c r="D160" s="132"/>
      <c r="E160" s="132"/>
      <c r="F160" s="139"/>
      <c r="G160" s="139"/>
      <c r="H160" s="139"/>
      <c r="I160" s="139"/>
      <c r="J160" s="132"/>
    </row>
    <row r="161" spans="2:10">
      <c r="B161" s="131"/>
      <c r="C161" s="131"/>
      <c r="D161" s="132"/>
      <c r="E161" s="132"/>
      <c r="F161" s="139"/>
      <c r="G161" s="139"/>
      <c r="H161" s="139"/>
      <c r="I161" s="139"/>
      <c r="J161" s="132"/>
    </row>
    <row r="162" spans="2:10">
      <c r="B162" s="131"/>
      <c r="C162" s="131"/>
      <c r="D162" s="132"/>
      <c r="E162" s="132"/>
      <c r="F162" s="139"/>
      <c r="G162" s="139"/>
      <c r="H162" s="139"/>
      <c r="I162" s="139"/>
      <c r="J162" s="132"/>
    </row>
    <row r="163" spans="2:10">
      <c r="B163" s="131"/>
      <c r="C163" s="131"/>
      <c r="D163" s="132"/>
      <c r="E163" s="132"/>
      <c r="F163" s="139"/>
      <c r="G163" s="139"/>
      <c r="H163" s="139"/>
      <c r="I163" s="139"/>
      <c r="J163" s="132"/>
    </row>
    <row r="164" spans="2:10">
      <c r="B164" s="131"/>
      <c r="C164" s="131"/>
      <c r="D164" s="132"/>
      <c r="E164" s="132"/>
      <c r="F164" s="139"/>
      <c r="G164" s="139"/>
      <c r="H164" s="139"/>
      <c r="I164" s="139"/>
      <c r="J164" s="132"/>
    </row>
    <row r="165" spans="2:10">
      <c r="B165" s="131"/>
      <c r="C165" s="131"/>
      <c r="D165" s="132"/>
      <c r="E165" s="132"/>
      <c r="F165" s="139"/>
      <c r="G165" s="139"/>
      <c r="H165" s="139"/>
      <c r="I165" s="139"/>
      <c r="J165" s="132"/>
    </row>
    <row r="166" spans="2:10">
      <c r="B166" s="131"/>
      <c r="C166" s="131"/>
      <c r="D166" s="132"/>
      <c r="E166" s="132"/>
      <c r="F166" s="139"/>
      <c r="G166" s="139"/>
      <c r="H166" s="139"/>
      <c r="I166" s="139"/>
      <c r="J166" s="132"/>
    </row>
    <row r="167" spans="2:10">
      <c r="B167" s="131"/>
      <c r="C167" s="131"/>
      <c r="D167" s="132"/>
      <c r="E167" s="132"/>
      <c r="F167" s="139"/>
      <c r="G167" s="139"/>
      <c r="H167" s="139"/>
      <c r="I167" s="139"/>
      <c r="J167" s="132"/>
    </row>
    <row r="168" spans="2:10">
      <c r="B168" s="131"/>
      <c r="C168" s="131"/>
      <c r="D168" s="132"/>
      <c r="E168" s="132"/>
      <c r="F168" s="139"/>
      <c r="G168" s="139"/>
      <c r="H168" s="139"/>
      <c r="I168" s="139"/>
      <c r="J168" s="132"/>
    </row>
    <row r="169" spans="2:10">
      <c r="B169" s="131"/>
      <c r="C169" s="131"/>
      <c r="D169" s="132"/>
      <c r="E169" s="132"/>
      <c r="F169" s="139"/>
      <c r="G169" s="139"/>
      <c r="H169" s="139"/>
      <c r="I169" s="139"/>
      <c r="J169" s="132"/>
    </row>
    <row r="170" spans="2:10">
      <c r="B170" s="131"/>
      <c r="C170" s="131"/>
      <c r="D170" s="132"/>
      <c r="E170" s="132"/>
      <c r="F170" s="139"/>
      <c r="G170" s="139"/>
      <c r="H170" s="139"/>
      <c r="I170" s="139"/>
      <c r="J170" s="132"/>
    </row>
    <row r="171" spans="2:10">
      <c r="B171" s="131"/>
      <c r="C171" s="131"/>
      <c r="D171" s="132"/>
      <c r="E171" s="132"/>
      <c r="F171" s="139"/>
      <c r="G171" s="139"/>
      <c r="H171" s="139"/>
      <c r="I171" s="139"/>
      <c r="J171" s="132"/>
    </row>
    <row r="172" spans="2:10">
      <c r="B172" s="131"/>
      <c r="C172" s="131"/>
      <c r="D172" s="132"/>
      <c r="E172" s="132"/>
      <c r="F172" s="139"/>
      <c r="G172" s="139"/>
      <c r="H172" s="139"/>
      <c r="I172" s="139"/>
      <c r="J172" s="132"/>
    </row>
    <row r="173" spans="2:10">
      <c r="B173" s="131"/>
      <c r="C173" s="131"/>
      <c r="D173" s="132"/>
      <c r="E173" s="132"/>
      <c r="F173" s="139"/>
      <c r="G173" s="139"/>
      <c r="H173" s="139"/>
      <c r="I173" s="139"/>
      <c r="J173" s="132"/>
    </row>
    <row r="174" spans="2:10">
      <c r="B174" s="131"/>
      <c r="C174" s="131"/>
      <c r="D174" s="132"/>
      <c r="E174" s="132"/>
      <c r="F174" s="139"/>
      <c r="G174" s="139"/>
      <c r="H174" s="139"/>
      <c r="I174" s="139"/>
      <c r="J174" s="132"/>
    </row>
    <row r="175" spans="2:10">
      <c r="B175" s="131"/>
      <c r="C175" s="131"/>
      <c r="D175" s="132"/>
      <c r="E175" s="132"/>
      <c r="F175" s="139"/>
      <c r="G175" s="139"/>
      <c r="H175" s="139"/>
      <c r="I175" s="139"/>
      <c r="J175" s="132"/>
    </row>
    <row r="176" spans="2:10">
      <c r="B176" s="131"/>
      <c r="C176" s="131"/>
      <c r="D176" s="132"/>
      <c r="E176" s="132"/>
      <c r="F176" s="139"/>
      <c r="G176" s="139"/>
      <c r="H176" s="139"/>
      <c r="I176" s="139"/>
      <c r="J176" s="132"/>
    </row>
    <row r="177" spans="2:10">
      <c r="B177" s="131"/>
      <c r="C177" s="131"/>
      <c r="D177" s="132"/>
      <c r="E177" s="132"/>
      <c r="F177" s="139"/>
      <c r="G177" s="139"/>
      <c r="H177" s="139"/>
      <c r="I177" s="139"/>
      <c r="J177" s="132"/>
    </row>
    <row r="178" spans="2:10">
      <c r="B178" s="131"/>
      <c r="C178" s="131"/>
      <c r="D178" s="132"/>
      <c r="E178" s="132"/>
      <c r="F178" s="139"/>
      <c r="G178" s="139"/>
      <c r="H178" s="139"/>
      <c r="I178" s="139"/>
      <c r="J178" s="132"/>
    </row>
    <row r="179" spans="2:10">
      <c r="B179" s="131"/>
      <c r="C179" s="131"/>
      <c r="D179" s="132"/>
      <c r="E179" s="132"/>
      <c r="F179" s="139"/>
      <c r="G179" s="139"/>
      <c r="H179" s="139"/>
      <c r="I179" s="139"/>
      <c r="J179" s="132"/>
    </row>
    <row r="180" spans="2:10">
      <c r="B180" s="131"/>
      <c r="C180" s="131"/>
      <c r="D180" s="132"/>
      <c r="E180" s="132"/>
      <c r="F180" s="139"/>
      <c r="G180" s="139"/>
      <c r="H180" s="139"/>
      <c r="I180" s="139"/>
      <c r="J180" s="132"/>
    </row>
    <row r="181" spans="2:10">
      <c r="B181" s="131"/>
      <c r="C181" s="131"/>
      <c r="D181" s="132"/>
      <c r="E181" s="132"/>
      <c r="F181" s="139"/>
      <c r="G181" s="139"/>
      <c r="H181" s="139"/>
      <c r="I181" s="139"/>
      <c r="J181" s="132"/>
    </row>
    <row r="182" spans="2:10">
      <c r="B182" s="131"/>
      <c r="C182" s="131"/>
      <c r="D182" s="132"/>
      <c r="E182" s="132"/>
      <c r="F182" s="139"/>
      <c r="G182" s="139"/>
      <c r="H182" s="139"/>
      <c r="I182" s="139"/>
      <c r="J182" s="132"/>
    </row>
    <row r="183" spans="2:10">
      <c r="B183" s="131"/>
      <c r="C183" s="131"/>
      <c r="D183" s="132"/>
      <c r="E183" s="132"/>
      <c r="F183" s="139"/>
      <c r="G183" s="139"/>
      <c r="H183" s="139"/>
      <c r="I183" s="139"/>
      <c r="J183" s="132"/>
    </row>
    <row r="184" spans="2:10">
      <c r="B184" s="131"/>
      <c r="C184" s="131"/>
      <c r="D184" s="132"/>
      <c r="E184" s="132"/>
      <c r="F184" s="139"/>
      <c r="G184" s="139"/>
      <c r="H184" s="139"/>
      <c r="I184" s="139"/>
      <c r="J184" s="132"/>
    </row>
    <row r="185" spans="2:10">
      <c r="B185" s="131"/>
      <c r="C185" s="131"/>
      <c r="D185" s="132"/>
      <c r="E185" s="132"/>
      <c r="F185" s="139"/>
      <c r="G185" s="139"/>
      <c r="H185" s="139"/>
      <c r="I185" s="139"/>
      <c r="J185" s="132"/>
    </row>
    <row r="186" spans="2:10">
      <c r="B186" s="131"/>
      <c r="C186" s="131"/>
      <c r="D186" s="132"/>
      <c r="E186" s="132"/>
      <c r="F186" s="139"/>
      <c r="G186" s="139"/>
      <c r="H186" s="139"/>
      <c r="I186" s="139"/>
      <c r="J186" s="132"/>
    </row>
    <row r="187" spans="2:10">
      <c r="B187" s="131"/>
      <c r="C187" s="131"/>
      <c r="D187" s="132"/>
      <c r="E187" s="132"/>
      <c r="F187" s="139"/>
      <c r="G187" s="139"/>
      <c r="H187" s="139"/>
      <c r="I187" s="139"/>
      <c r="J187" s="132"/>
    </row>
    <row r="188" spans="2:10">
      <c r="B188" s="131"/>
      <c r="C188" s="131"/>
      <c r="D188" s="132"/>
      <c r="E188" s="132"/>
      <c r="F188" s="139"/>
      <c r="G188" s="139"/>
      <c r="H188" s="139"/>
      <c r="I188" s="139"/>
      <c r="J188" s="132"/>
    </row>
    <row r="189" spans="2:10">
      <c r="B189" s="131"/>
      <c r="C189" s="131"/>
      <c r="D189" s="132"/>
      <c r="E189" s="132"/>
      <c r="F189" s="139"/>
      <c r="G189" s="139"/>
      <c r="H189" s="139"/>
      <c r="I189" s="139"/>
      <c r="J189" s="132"/>
    </row>
    <row r="190" spans="2:10">
      <c r="B190" s="131"/>
      <c r="C190" s="131"/>
      <c r="D190" s="132"/>
      <c r="E190" s="132"/>
      <c r="F190" s="139"/>
      <c r="G190" s="139"/>
      <c r="H190" s="139"/>
      <c r="I190" s="139"/>
      <c r="J190" s="132"/>
    </row>
    <row r="191" spans="2:10">
      <c r="B191" s="131"/>
      <c r="C191" s="131"/>
      <c r="D191" s="132"/>
      <c r="E191" s="132"/>
      <c r="F191" s="139"/>
      <c r="G191" s="139"/>
      <c r="H191" s="139"/>
      <c r="I191" s="139"/>
      <c r="J191" s="132"/>
    </row>
    <row r="192" spans="2:10">
      <c r="B192" s="131"/>
      <c r="C192" s="131"/>
      <c r="D192" s="132"/>
      <c r="E192" s="132"/>
      <c r="F192" s="139"/>
      <c r="G192" s="139"/>
      <c r="H192" s="139"/>
      <c r="I192" s="139"/>
      <c r="J192" s="132"/>
    </row>
    <row r="193" spans="2:10">
      <c r="B193" s="131"/>
      <c r="C193" s="131"/>
      <c r="D193" s="132"/>
      <c r="E193" s="132"/>
      <c r="F193" s="139"/>
      <c r="G193" s="139"/>
      <c r="H193" s="139"/>
      <c r="I193" s="139"/>
      <c r="J193" s="132"/>
    </row>
    <row r="194" spans="2:10">
      <c r="B194" s="131"/>
      <c r="C194" s="131"/>
      <c r="D194" s="132"/>
      <c r="E194" s="132"/>
      <c r="F194" s="139"/>
      <c r="G194" s="139"/>
      <c r="H194" s="139"/>
      <c r="I194" s="139"/>
      <c r="J194" s="132"/>
    </row>
    <row r="195" spans="2:10">
      <c r="B195" s="131"/>
      <c r="C195" s="131"/>
      <c r="D195" s="132"/>
      <c r="E195" s="132"/>
      <c r="F195" s="139"/>
      <c r="G195" s="139"/>
      <c r="H195" s="139"/>
      <c r="I195" s="139"/>
      <c r="J195" s="132"/>
    </row>
    <row r="196" spans="2:10">
      <c r="B196" s="131"/>
      <c r="C196" s="131"/>
      <c r="D196" s="132"/>
      <c r="E196" s="132"/>
      <c r="F196" s="139"/>
      <c r="G196" s="139"/>
      <c r="H196" s="139"/>
      <c r="I196" s="139"/>
      <c r="J196" s="132"/>
    </row>
    <row r="197" spans="2:10">
      <c r="B197" s="131"/>
      <c r="C197" s="131"/>
      <c r="D197" s="132"/>
      <c r="E197" s="132"/>
      <c r="F197" s="139"/>
      <c r="G197" s="139"/>
      <c r="H197" s="139"/>
      <c r="I197" s="139"/>
      <c r="J197" s="132"/>
    </row>
    <row r="198" spans="2:10">
      <c r="B198" s="131"/>
      <c r="C198" s="131"/>
      <c r="D198" s="132"/>
      <c r="E198" s="132"/>
      <c r="F198" s="139"/>
      <c r="G198" s="139"/>
      <c r="H198" s="139"/>
      <c r="I198" s="139"/>
      <c r="J198" s="132"/>
    </row>
    <row r="199" spans="2:10">
      <c r="B199" s="131"/>
      <c r="C199" s="131"/>
      <c r="D199" s="132"/>
      <c r="E199" s="132"/>
      <c r="F199" s="139"/>
      <c r="G199" s="139"/>
      <c r="H199" s="139"/>
      <c r="I199" s="139"/>
      <c r="J199" s="132"/>
    </row>
    <row r="200" spans="2:10">
      <c r="B200" s="131"/>
      <c r="C200" s="131"/>
      <c r="D200" s="132"/>
      <c r="E200" s="132"/>
      <c r="F200" s="139"/>
      <c r="G200" s="139"/>
      <c r="H200" s="139"/>
      <c r="I200" s="139"/>
      <c r="J200" s="13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146</v>
      </c>
      <c r="C1" s="77" t="s" vm="1">
        <v>224</v>
      </c>
    </row>
    <row r="2" spans="2:11">
      <c r="B2" s="56" t="s">
        <v>145</v>
      </c>
      <c r="C2" s="77" t="s">
        <v>225</v>
      </c>
    </row>
    <row r="3" spans="2:11">
      <c r="B3" s="56" t="s">
        <v>147</v>
      </c>
      <c r="C3" s="77" t="s">
        <v>226</v>
      </c>
    </row>
    <row r="4" spans="2:11">
      <c r="B4" s="56" t="s">
        <v>148</v>
      </c>
      <c r="C4" s="77">
        <v>12152</v>
      </c>
    </row>
    <row r="6" spans="2:11" ht="26.25" customHeight="1">
      <c r="B6" s="158" t="s">
        <v>179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1" s="3" customFormat="1" ht="66">
      <c r="B7" s="59" t="s">
        <v>116</v>
      </c>
      <c r="C7" s="59" t="s">
        <v>117</v>
      </c>
      <c r="D7" s="59" t="s">
        <v>15</v>
      </c>
      <c r="E7" s="59" t="s">
        <v>16</v>
      </c>
      <c r="F7" s="59" t="s">
        <v>59</v>
      </c>
      <c r="G7" s="59" t="s">
        <v>101</v>
      </c>
      <c r="H7" s="59" t="s">
        <v>55</v>
      </c>
      <c r="I7" s="59" t="s">
        <v>110</v>
      </c>
      <c r="J7" s="59" t="s">
        <v>149</v>
      </c>
      <c r="K7" s="59" t="s">
        <v>150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2:11" ht="21" customHeight="1">
      <c r="B11" s="134"/>
      <c r="C11" s="98"/>
      <c r="D11" s="98"/>
      <c r="E11" s="98"/>
      <c r="F11" s="98"/>
      <c r="G11" s="98"/>
      <c r="H11" s="98"/>
      <c r="I11" s="98"/>
      <c r="J11" s="98"/>
      <c r="K11" s="98"/>
    </row>
    <row r="12" spans="2:11">
      <c r="B12" s="134"/>
      <c r="C12" s="98"/>
      <c r="D12" s="98"/>
      <c r="E12" s="98"/>
      <c r="F12" s="98"/>
      <c r="G12" s="98"/>
      <c r="H12" s="98"/>
      <c r="I12" s="98"/>
      <c r="J12" s="98"/>
      <c r="K12" s="98"/>
    </row>
    <row r="13" spans="2:11"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2:11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1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1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98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131"/>
      <c r="C110" s="131"/>
      <c r="D110" s="139"/>
      <c r="E110" s="139"/>
      <c r="F110" s="139"/>
      <c r="G110" s="139"/>
      <c r="H110" s="139"/>
      <c r="I110" s="132"/>
      <c r="J110" s="132"/>
      <c r="K110" s="132"/>
    </row>
    <row r="111" spans="2:11">
      <c r="B111" s="131"/>
      <c r="C111" s="131"/>
      <c r="D111" s="139"/>
      <c r="E111" s="139"/>
      <c r="F111" s="139"/>
      <c r="G111" s="139"/>
      <c r="H111" s="139"/>
      <c r="I111" s="132"/>
      <c r="J111" s="132"/>
      <c r="K111" s="132"/>
    </row>
    <row r="112" spans="2:11">
      <c r="B112" s="131"/>
      <c r="C112" s="131"/>
      <c r="D112" s="139"/>
      <c r="E112" s="139"/>
      <c r="F112" s="139"/>
      <c r="G112" s="139"/>
      <c r="H112" s="139"/>
      <c r="I112" s="132"/>
      <c r="J112" s="132"/>
      <c r="K112" s="132"/>
    </row>
    <row r="113" spans="2:11">
      <c r="B113" s="131"/>
      <c r="C113" s="131"/>
      <c r="D113" s="139"/>
      <c r="E113" s="139"/>
      <c r="F113" s="139"/>
      <c r="G113" s="139"/>
      <c r="H113" s="139"/>
      <c r="I113" s="132"/>
      <c r="J113" s="132"/>
      <c r="K113" s="132"/>
    </row>
    <row r="114" spans="2:11">
      <c r="B114" s="131"/>
      <c r="C114" s="131"/>
      <c r="D114" s="139"/>
      <c r="E114" s="139"/>
      <c r="F114" s="139"/>
      <c r="G114" s="139"/>
      <c r="H114" s="139"/>
      <c r="I114" s="132"/>
      <c r="J114" s="132"/>
      <c r="K114" s="132"/>
    </row>
    <row r="115" spans="2:11">
      <c r="B115" s="131"/>
      <c r="C115" s="131"/>
      <c r="D115" s="139"/>
      <c r="E115" s="139"/>
      <c r="F115" s="139"/>
      <c r="G115" s="139"/>
      <c r="H115" s="139"/>
      <c r="I115" s="132"/>
      <c r="J115" s="132"/>
      <c r="K115" s="132"/>
    </row>
    <row r="116" spans="2:11">
      <c r="B116" s="131"/>
      <c r="C116" s="131"/>
      <c r="D116" s="139"/>
      <c r="E116" s="139"/>
      <c r="F116" s="139"/>
      <c r="G116" s="139"/>
      <c r="H116" s="139"/>
      <c r="I116" s="132"/>
      <c r="J116" s="132"/>
      <c r="K116" s="132"/>
    </row>
    <row r="117" spans="2:11">
      <c r="B117" s="131"/>
      <c r="C117" s="131"/>
      <c r="D117" s="139"/>
      <c r="E117" s="139"/>
      <c r="F117" s="139"/>
      <c r="G117" s="139"/>
      <c r="H117" s="139"/>
      <c r="I117" s="132"/>
      <c r="J117" s="132"/>
      <c r="K117" s="132"/>
    </row>
    <row r="118" spans="2:11">
      <c r="B118" s="131"/>
      <c r="C118" s="131"/>
      <c r="D118" s="139"/>
      <c r="E118" s="139"/>
      <c r="F118" s="139"/>
      <c r="G118" s="139"/>
      <c r="H118" s="139"/>
      <c r="I118" s="132"/>
      <c r="J118" s="132"/>
      <c r="K118" s="132"/>
    </row>
    <row r="119" spans="2:11">
      <c r="B119" s="131"/>
      <c r="C119" s="131"/>
      <c r="D119" s="139"/>
      <c r="E119" s="139"/>
      <c r="F119" s="139"/>
      <c r="G119" s="139"/>
      <c r="H119" s="139"/>
      <c r="I119" s="132"/>
      <c r="J119" s="132"/>
      <c r="K119" s="132"/>
    </row>
    <row r="120" spans="2:11">
      <c r="B120" s="131"/>
      <c r="C120" s="131"/>
      <c r="D120" s="139"/>
      <c r="E120" s="139"/>
      <c r="F120" s="139"/>
      <c r="G120" s="139"/>
      <c r="H120" s="139"/>
      <c r="I120" s="132"/>
      <c r="J120" s="132"/>
      <c r="K120" s="132"/>
    </row>
    <row r="121" spans="2:11">
      <c r="B121" s="131"/>
      <c r="C121" s="131"/>
      <c r="D121" s="139"/>
      <c r="E121" s="139"/>
      <c r="F121" s="139"/>
      <c r="G121" s="139"/>
      <c r="H121" s="139"/>
      <c r="I121" s="132"/>
      <c r="J121" s="132"/>
      <c r="K121" s="132"/>
    </row>
    <row r="122" spans="2:11">
      <c r="B122" s="131"/>
      <c r="C122" s="131"/>
      <c r="D122" s="139"/>
      <c r="E122" s="139"/>
      <c r="F122" s="139"/>
      <c r="G122" s="139"/>
      <c r="H122" s="139"/>
      <c r="I122" s="132"/>
      <c r="J122" s="132"/>
      <c r="K122" s="132"/>
    </row>
    <row r="123" spans="2:11">
      <c r="B123" s="131"/>
      <c r="C123" s="131"/>
      <c r="D123" s="139"/>
      <c r="E123" s="139"/>
      <c r="F123" s="139"/>
      <c r="G123" s="139"/>
      <c r="H123" s="139"/>
      <c r="I123" s="132"/>
      <c r="J123" s="132"/>
      <c r="K123" s="132"/>
    </row>
    <row r="124" spans="2:11">
      <c r="B124" s="131"/>
      <c r="C124" s="131"/>
      <c r="D124" s="139"/>
      <c r="E124" s="139"/>
      <c r="F124" s="139"/>
      <c r="G124" s="139"/>
      <c r="H124" s="139"/>
      <c r="I124" s="132"/>
      <c r="J124" s="132"/>
      <c r="K124" s="132"/>
    </row>
    <row r="125" spans="2:11">
      <c r="B125" s="131"/>
      <c r="C125" s="131"/>
      <c r="D125" s="139"/>
      <c r="E125" s="139"/>
      <c r="F125" s="139"/>
      <c r="G125" s="139"/>
      <c r="H125" s="139"/>
      <c r="I125" s="132"/>
      <c r="J125" s="132"/>
      <c r="K125" s="132"/>
    </row>
    <row r="126" spans="2:11">
      <c r="B126" s="131"/>
      <c r="C126" s="131"/>
      <c r="D126" s="139"/>
      <c r="E126" s="139"/>
      <c r="F126" s="139"/>
      <c r="G126" s="139"/>
      <c r="H126" s="139"/>
      <c r="I126" s="132"/>
      <c r="J126" s="132"/>
      <c r="K126" s="132"/>
    </row>
    <row r="127" spans="2:11">
      <c r="B127" s="131"/>
      <c r="C127" s="131"/>
      <c r="D127" s="139"/>
      <c r="E127" s="139"/>
      <c r="F127" s="139"/>
      <c r="G127" s="139"/>
      <c r="H127" s="139"/>
      <c r="I127" s="132"/>
      <c r="J127" s="132"/>
      <c r="K127" s="132"/>
    </row>
    <row r="128" spans="2:11">
      <c r="B128" s="131"/>
      <c r="C128" s="131"/>
      <c r="D128" s="139"/>
      <c r="E128" s="139"/>
      <c r="F128" s="139"/>
      <c r="G128" s="139"/>
      <c r="H128" s="139"/>
      <c r="I128" s="132"/>
      <c r="J128" s="132"/>
      <c r="K128" s="132"/>
    </row>
    <row r="129" spans="2:11">
      <c r="B129" s="131"/>
      <c r="C129" s="131"/>
      <c r="D129" s="139"/>
      <c r="E129" s="139"/>
      <c r="F129" s="139"/>
      <c r="G129" s="139"/>
      <c r="H129" s="139"/>
      <c r="I129" s="132"/>
      <c r="J129" s="132"/>
      <c r="K129" s="132"/>
    </row>
    <row r="130" spans="2:11">
      <c r="B130" s="131"/>
      <c r="C130" s="131"/>
      <c r="D130" s="139"/>
      <c r="E130" s="139"/>
      <c r="F130" s="139"/>
      <c r="G130" s="139"/>
      <c r="H130" s="139"/>
      <c r="I130" s="132"/>
      <c r="J130" s="132"/>
      <c r="K130" s="132"/>
    </row>
    <row r="131" spans="2:11">
      <c r="B131" s="131"/>
      <c r="C131" s="131"/>
      <c r="D131" s="139"/>
      <c r="E131" s="139"/>
      <c r="F131" s="139"/>
      <c r="G131" s="139"/>
      <c r="H131" s="139"/>
      <c r="I131" s="132"/>
      <c r="J131" s="132"/>
      <c r="K131" s="132"/>
    </row>
    <row r="132" spans="2:11">
      <c r="B132" s="131"/>
      <c r="C132" s="131"/>
      <c r="D132" s="139"/>
      <c r="E132" s="139"/>
      <c r="F132" s="139"/>
      <c r="G132" s="139"/>
      <c r="H132" s="139"/>
      <c r="I132" s="132"/>
      <c r="J132" s="132"/>
      <c r="K132" s="132"/>
    </row>
    <row r="133" spans="2:11">
      <c r="B133" s="131"/>
      <c r="C133" s="131"/>
      <c r="D133" s="139"/>
      <c r="E133" s="139"/>
      <c r="F133" s="139"/>
      <c r="G133" s="139"/>
      <c r="H133" s="139"/>
      <c r="I133" s="132"/>
      <c r="J133" s="132"/>
      <c r="K133" s="132"/>
    </row>
    <row r="134" spans="2:11">
      <c r="B134" s="131"/>
      <c r="C134" s="131"/>
      <c r="D134" s="139"/>
      <c r="E134" s="139"/>
      <c r="F134" s="139"/>
      <c r="G134" s="139"/>
      <c r="H134" s="139"/>
      <c r="I134" s="132"/>
      <c r="J134" s="132"/>
      <c r="K134" s="132"/>
    </row>
    <row r="135" spans="2:11">
      <c r="B135" s="131"/>
      <c r="C135" s="131"/>
      <c r="D135" s="139"/>
      <c r="E135" s="139"/>
      <c r="F135" s="139"/>
      <c r="G135" s="139"/>
      <c r="H135" s="139"/>
      <c r="I135" s="132"/>
      <c r="J135" s="132"/>
      <c r="K135" s="132"/>
    </row>
    <row r="136" spans="2:11">
      <c r="B136" s="131"/>
      <c r="C136" s="131"/>
      <c r="D136" s="139"/>
      <c r="E136" s="139"/>
      <c r="F136" s="139"/>
      <c r="G136" s="139"/>
      <c r="H136" s="139"/>
      <c r="I136" s="132"/>
      <c r="J136" s="132"/>
      <c r="K136" s="132"/>
    </row>
    <row r="137" spans="2:11">
      <c r="B137" s="131"/>
      <c r="C137" s="131"/>
      <c r="D137" s="139"/>
      <c r="E137" s="139"/>
      <c r="F137" s="139"/>
      <c r="G137" s="139"/>
      <c r="H137" s="139"/>
      <c r="I137" s="132"/>
      <c r="J137" s="132"/>
      <c r="K137" s="132"/>
    </row>
    <row r="138" spans="2:11">
      <c r="B138" s="131"/>
      <c r="C138" s="131"/>
      <c r="D138" s="139"/>
      <c r="E138" s="139"/>
      <c r="F138" s="139"/>
      <c r="G138" s="139"/>
      <c r="H138" s="139"/>
      <c r="I138" s="132"/>
      <c r="J138" s="132"/>
      <c r="K138" s="132"/>
    </row>
    <row r="139" spans="2:11">
      <c r="B139" s="131"/>
      <c r="C139" s="131"/>
      <c r="D139" s="139"/>
      <c r="E139" s="139"/>
      <c r="F139" s="139"/>
      <c r="G139" s="139"/>
      <c r="H139" s="139"/>
      <c r="I139" s="132"/>
      <c r="J139" s="132"/>
      <c r="K139" s="132"/>
    </row>
    <row r="140" spans="2:11">
      <c r="B140" s="131"/>
      <c r="C140" s="131"/>
      <c r="D140" s="139"/>
      <c r="E140" s="139"/>
      <c r="F140" s="139"/>
      <c r="G140" s="139"/>
      <c r="H140" s="139"/>
      <c r="I140" s="132"/>
      <c r="J140" s="132"/>
      <c r="K140" s="132"/>
    </row>
    <row r="141" spans="2:11">
      <c r="B141" s="131"/>
      <c r="C141" s="131"/>
      <c r="D141" s="139"/>
      <c r="E141" s="139"/>
      <c r="F141" s="139"/>
      <c r="G141" s="139"/>
      <c r="H141" s="139"/>
      <c r="I141" s="132"/>
      <c r="J141" s="132"/>
      <c r="K141" s="132"/>
    </row>
    <row r="142" spans="2:11">
      <c r="B142" s="131"/>
      <c r="C142" s="131"/>
      <c r="D142" s="139"/>
      <c r="E142" s="139"/>
      <c r="F142" s="139"/>
      <c r="G142" s="139"/>
      <c r="H142" s="139"/>
      <c r="I142" s="132"/>
      <c r="J142" s="132"/>
      <c r="K142" s="132"/>
    </row>
    <row r="143" spans="2:11">
      <c r="B143" s="131"/>
      <c r="C143" s="131"/>
      <c r="D143" s="139"/>
      <c r="E143" s="139"/>
      <c r="F143" s="139"/>
      <c r="G143" s="139"/>
      <c r="H143" s="139"/>
      <c r="I143" s="132"/>
      <c r="J143" s="132"/>
      <c r="K143" s="132"/>
    </row>
    <row r="144" spans="2:11">
      <c r="B144" s="131"/>
      <c r="C144" s="131"/>
      <c r="D144" s="139"/>
      <c r="E144" s="139"/>
      <c r="F144" s="139"/>
      <c r="G144" s="139"/>
      <c r="H144" s="139"/>
      <c r="I144" s="132"/>
      <c r="J144" s="132"/>
      <c r="K144" s="132"/>
    </row>
    <row r="145" spans="2:11">
      <c r="B145" s="131"/>
      <c r="C145" s="131"/>
      <c r="D145" s="139"/>
      <c r="E145" s="139"/>
      <c r="F145" s="139"/>
      <c r="G145" s="139"/>
      <c r="H145" s="139"/>
      <c r="I145" s="132"/>
      <c r="J145" s="132"/>
      <c r="K145" s="132"/>
    </row>
    <row r="146" spans="2:11">
      <c r="B146" s="131"/>
      <c r="C146" s="131"/>
      <c r="D146" s="139"/>
      <c r="E146" s="139"/>
      <c r="F146" s="139"/>
      <c r="G146" s="139"/>
      <c r="H146" s="139"/>
      <c r="I146" s="132"/>
      <c r="J146" s="132"/>
      <c r="K146" s="132"/>
    </row>
    <row r="147" spans="2:11">
      <c r="B147" s="131"/>
      <c r="C147" s="131"/>
      <c r="D147" s="139"/>
      <c r="E147" s="139"/>
      <c r="F147" s="139"/>
      <c r="G147" s="139"/>
      <c r="H147" s="139"/>
      <c r="I147" s="132"/>
      <c r="J147" s="132"/>
      <c r="K147" s="132"/>
    </row>
    <row r="148" spans="2:11">
      <c r="B148" s="131"/>
      <c r="C148" s="131"/>
      <c r="D148" s="139"/>
      <c r="E148" s="139"/>
      <c r="F148" s="139"/>
      <c r="G148" s="139"/>
      <c r="H148" s="139"/>
      <c r="I148" s="132"/>
      <c r="J148" s="132"/>
      <c r="K148" s="132"/>
    </row>
    <row r="149" spans="2:11">
      <c r="B149" s="131"/>
      <c r="C149" s="131"/>
      <c r="D149" s="139"/>
      <c r="E149" s="139"/>
      <c r="F149" s="139"/>
      <c r="G149" s="139"/>
      <c r="H149" s="139"/>
      <c r="I149" s="132"/>
      <c r="J149" s="132"/>
      <c r="K149" s="132"/>
    </row>
    <row r="150" spans="2:11">
      <c r="B150" s="131"/>
      <c r="C150" s="131"/>
      <c r="D150" s="139"/>
      <c r="E150" s="139"/>
      <c r="F150" s="139"/>
      <c r="G150" s="139"/>
      <c r="H150" s="139"/>
      <c r="I150" s="132"/>
      <c r="J150" s="132"/>
      <c r="K150" s="132"/>
    </row>
    <row r="151" spans="2:11">
      <c r="B151" s="131"/>
      <c r="C151" s="131"/>
      <c r="D151" s="139"/>
      <c r="E151" s="139"/>
      <c r="F151" s="139"/>
      <c r="G151" s="139"/>
      <c r="H151" s="139"/>
      <c r="I151" s="132"/>
      <c r="J151" s="132"/>
      <c r="K151" s="132"/>
    </row>
    <row r="152" spans="2:11">
      <c r="B152" s="131"/>
      <c r="C152" s="131"/>
      <c r="D152" s="139"/>
      <c r="E152" s="139"/>
      <c r="F152" s="139"/>
      <c r="G152" s="139"/>
      <c r="H152" s="139"/>
      <c r="I152" s="132"/>
      <c r="J152" s="132"/>
      <c r="K152" s="132"/>
    </row>
    <row r="153" spans="2:11">
      <c r="B153" s="131"/>
      <c r="C153" s="131"/>
      <c r="D153" s="139"/>
      <c r="E153" s="139"/>
      <c r="F153" s="139"/>
      <c r="G153" s="139"/>
      <c r="H153" s="139"/>
      <c r="I153" s="132"/>
      <c r="J153" s="132"/>
      <c r="K153" s="132"/>
    </row>
    <row r="154" spans="2:11">
      <c r="B154" s="131"/>
      <c r="C154" s="131"/>
      <c r="D154" s="139"/>
      <c r="E154" s="139"/>
      <c r="F154" s="139"/>
      <c r="G154" s="139"/>
      <c r="H154" s="139"/>
      <c r="I154" s="132"/>
      <c r="J154" s="132"/>
      <c r="K154" s="132"/>
    </row>
    <row r="155" spans="2:11">
      <c r="B155" s="131"/>
      <c r="C155" s="131"/>
      <c r="D155" s="139"/>
      <c r="E155" s="139"/>
      <c r="F155" s="139"/>
      <c r="G155" s="139"/>
      <c r="H155" s="139"/>
      <c r="I155" s="132"/>
      <c r="J155" s="132"/>
      <c r="K155" s="132"/>
    </row>
    <row r="156" spans="2:11">
      <c r="B156" s="131"/>
      <c r="C156" s="131"/>
      <c r="D156" s="139"/>
      <c r="E156" s="139"/>
      <c r="F156" s="139"/>
      <c r="G156" s="139"/>
      <c r="H156" s="139"/>
      <c r="I156" s="132"/>
      <c r="J156" s="132"/>
      <c r="K156" s="132"/>
    </row>
    <row r="157" spans="2:11">
      <c r="B157" s="131"/>
      <c r="C157" s="131"/>
      <c r="D157" s="139"/>
      <c r="E157" s="139"/>
      <c r="F157" s="139"/>
      <c r="G157" s="139"/>
      <c r="H157" s="139"/>
      <c r="I157" s="132"/>
      <c r="J157" s="132"/>
      <c r="K157" s="132"/>
    </row>
    <row r="158" spans="2:11">
      <c r="B158" s="131"/>
      <c r="C158" s="131"/>
      <c r="D158" s="139"/>
      <c r="E158" s="139"/>
      <c r="F158" s="139"/>
      <c r="G158" s="139"/>
      <c r="H158" s="139"/>
      <c r="I158" s="132"/>
      <c r="J158" s="132"/>
      <c r="K158" s="132"/>
    </row>
    <row r="159" spans="2:11">
      <c r="B159" s="131"/>
      <c r="C159" s="131"/>
      <c r="D159" s="139"/>
      <c r="E159" s="139"/>
      <c r="F159" s="139"/>
      <c r="G159" s="139"/>
      <c r="H159" s="139"/>
      <c r="I159" s="132"/>
      <c r="J159" s="132"/>
      <c r="K159" s="132"/>
    </row>
    <row r="160" spans="2:11">
      <c r="B160" s="131"/>
      <c r="C160" s="131"/>
      <c r="D160" s="139"/>
      <c r="E160" s="139"/>
      <c r="F160" s="139"/>
      <c r="G160" s="139"/>
      <c r="H160" s="139"/>
      <c r="I160" s="132"/>
      <c r="J160" s="132"/>
      <c r="K160" s="132"/>
    </row>
    <row r="161" spans="2:11">
      <c r="B161" s="131"/>
      <c r="C161" s="131"/>
      <c r="D161" s="139"/>
      <c r="E161" s="139"/>
      <c r="F161" s="139"/>
      <c r="G161" s="139"/>
      <c r="H161" s="139"/>
      <c r="I161" s="132"/>
      <c r="J161" s="132"/>
      <c r="K161" s="132"/>
    </row>
    <row r="162" spans="2:11">
      <c r="B162" s="131"/>
      <c r="C162" s="131"/>
      <c r="D162" s="139"/>
      <c r="E162" s="139"/>
      <c r="F162" s="139"/>
      <c r="G162" s="139"/>
      <c r="H162" s="139"/>
      <c r="I162" s="132"/>
      <c r="J162" s="132"/>
      <c r="K162" s="132"/>
    </row>
    <row r="163" spans="2:11">
      <c r="B163" s="131"/>
      <c r="C163" s="131"/>
      <c r="D163" s="139"/>
      <c r="E163" s="139"/>
      <c r="F163" s="139"/>
      <c r="G163" s="139"/>
      <c r="H163" s="139"/>
      <c r="I163" s="132"/>
      <c r="J163" s="132"/>
      <c r="K163" s="132"/>
    </row>
    <row r="164" spans="2:11">
      <c r="B164" s="131"/>
      <c r="C164" s="131"/>
      <c r="D164" s="139"/>
      <c r="E164" s="139"/>
      <c r="F164" s="139"/>
      <c r="G164" s="139"/>
      <c r="H164" s="139"/>
      <c r="I164" s="132"/>
      <c r="J164" s="132"/>
      <c r="K164" s="132"/>
    </row>
    <row r="165" spans="2:11">
      <c r="B165" s="131"/>
      <c r="C165" s="131"/>
      <c r="D165" s="139"/>
      <c r="E165" s="139"/>
      <c r="F165" s="139"/>
      <c r="G165" s="139"/>
      <c r="H165" s="139"/>
      <c r="I165" s="132"/>
      <c r="J165" s="132"/>
      <c r="K165" s="132"/>
    </row>
    <row r="166" spans="2:11">
      <c r="B166" s="131"/>
      <c r="C166" s="131"/>
      <c r="D166" s="139"/>
      <c r="E166" s="139"/>
      <c r="F166" s="139"/>
      <c r="G166" s="139"/>
      <c r="H166" s="139"/>
      <c r="I166" s="132"/>
      <c r="J166" s="132"/>
      <c r="K166" s="132"/>
    </row>
    <row r="167" spans="2:11">
      <c r="B167" s="131"/>
      <c r="C167" s="131"/>
      <c r="D167" s="139"/>
      <c r="E167" s="139"/>
      <c r="F167" s="139"/>
      <c r="G167" s="139"/>
      <c r="H167" s="139"/>
      <c r="I167" s="132"/>
      <c r="J167" s="132"/>
      <c r="K167" s="132"/>
    </row>
    <row r="168" spans="2:11">
      <c r="B168" s="131"/>
      <c r="C168" s="131"/>
      <c r="D168" s="139"/>
      <c r="E168" s="139"/>
      <c r="F168" s="139"/>
      <c r="G168" s="139"/>
      <c r="H168" s="139"/>
      <c r="I168" s="132"/>
      <c r="J168" s="132"/>
      <c r="K168" s="132"/>
    </row>
    <row r="169" spans="2:11">
      <c r="B169" s="131"/>
      <c r="C169" s="131"/>
      <c r="D169" s="139"/>
      <c r="E169" s="139"/>
      <c r="F169" s="139"/>
      <c r="G169" s="139"/>
      <c r="H169" s="139"/>
      <c r="I169" s="132"/>
      <c r="J169" s="132"/>
      <c r="K169" s="132"/>
    </row>
    <row r="170" spans="2:11">
      <c r="B170" s="131"/>
      <c r="C170" s="131"/>
      <c r="D170" s="139"/>
      <c r="E170" s="139"/>
      <c r="F170" s="139"/>
      <c r="G170" s="139"/>
      <c r="H170" s="139"/>
      <c r="I170" s="132"/>
      <c r="J170" s="132"/>
      <c r="K170" s="132"/>
    </row>
    <row r="171" spans="2:11">
      <c r="B171" s="131"/>
      <c r="C171" s="131"/>
      <c r="D171" s="139"/>
      <c r="E171" s="139"/>
      <c r="F171" s="139"/>
      <c r="G171" s="139"/>
      <c r="H171" s="139"/>
      <c r="I171" s="132"/>
      <c r="J171" s="132"/>
      <c r="K171" s="132"/>
    </row>
    <row r="172" spans="2:11">
      <c r="B172" s="131"/>
      <c r="C172" s="131"/>
      <c r="D172" s="139"/>
      <c r="E172" s="139"/>
      <c r="F172" s="139"/>
      <c r="G172" s="139"/>
      <c r="H172" s="139"/>
      <c r="I172" s="132"/>
      <c r="J172" s="132"/>
      <c r="K172" s="132"/>
    </row>
    <row r="173" spans="2:11">
      <c r="B173" s="131"/>
      <c r="C173" s="131"/>
      <c r="D173" s="139"/>
      <c r="E173" s="139"/>
      <c r="F173" s="139"/>
      <c r="G173" s="139"/>
      <c r="H173" s="139"/>
      <c r="I173" s="132"/>
      <c r="J173" s="132"/>
      <c r="K173" s="132"/>
    </row>
    <row r="174" spans="2:11">
      <c r="B174" s="131"/>
      <c r="C174" s="131"/>
      <c r="D174" s="139"/>
      <c r="E174" s="139"/>
      <c r="F174" s="139"/>
      <c r="G174" s="139"/>
      <c r="H174" s="139"/>
      <c r="I174" s="132"/>
      <c r="J174" s="132"/>
      <c r="K174" s="132"/>
    </row>
    <row r="175" spans="2:11">
      <c r="B175" s="131"/>
      <c r="C175" s="131"/>
      <c r="D175" s="139"/>
      <c r="E175" s="139"/>
      <c r="F175" s="139"/>
      <c r="G175" s="139"/>
      <c r="H175" s="139"/>
      <c r="I175" s="132"/>
      <c r="J175" s="132"/>
      <c r="K175" s="132"/>
    </row>
    <row r="176" spans="2:11">
      <c r="B176" s="131"/>
      <c r="C176" s="131"/>
      <c r="D176" s="139"/>
      <c r="E176" s="139"/>
      <c r="F176" s="139"/>
      <c r="G176" s="139"/>
      <c r="H176" s="139"/>
      <c r="I176" s="132"/>
      <c r="J176" s="132"/>
      <c r="K176" s="132"/>
    </row>
    <row r="177" spans="2:11">
      <c r="B177" s="131"/>
      <c r="C177" s="131"/>
      <c r="D177" s="139"/>
      <c r="E177" s="139"/>
      <c r="F177" s="139"/>
      <c r="G177" s="139"/>
      <c r="H177" s="139"/>
      <c r="I177" s="132"/>
      <c r="J177" s="132"/>
      <c r="K177" s="132"/>
    </row>
    <row r="178" spans="2:11">
      <c r="B178" s="131"/>
      <c r="C178" s="131"/>
      <c r="D178" s="139"/>
      <c r="E178" s="139"/>
      <c r="F178" s="139"/>
      <c r="G178" s="139"/>
      <c r="H178" s="139"/>
      <c r="I178" s="132"/>
      <c r="J178" s="132"/>
      <c r="K178" s="132"/>
    </row>
    <row r="179" spans="2:11">
      <c r="B179" s="131"/>
      <c r="C179" s="131"/>
      <c r="D179" s="139"/>
      <c r="E179" s="139"/>
      <c r="F179" s="139"/>
      <c r="G179" s="139"/>
      <c r="H179" s="139"/>
      <c r="I179" s="132"/>
      <c r="J179" s="132"/>
      <c r="K179" s="132"/>
    </row>
    <row r="180" spans="2:11">
      <c r="B180" s="131"/>
      <c r="C180" s="131"/>
      <c r="D180" s="139"/>
      <c r="E180" s="139"/>
      <c r="F180" s="139"/>
      <c r="G180" s="139"/>
      <c r="H180" s="139"/>
      <c r="I180" s="132"/>
      <c r="J180" s="132"/>
      <c r="K180" s="132"/>
    </row>
    <row r="181" spans="2:11">
      <c r="B181" s="131"/>
      <c r="C181" s="131"/>
      <c r="D181" s="139"/>
      <c r="E181" s="139"/>
      <c r="F181" s="139"/>
      <c r="G181" s="139"/>
      <c r="H181" s="139"/>
      <c r="I181" s="132"/>
      <c r="J181" s="132"/>
      <c r="K181" s="132"/>
    </row>
    <row r="182" spans="2:11">
      <c r="B182" s="131"/>
      <c r="C182" s="131"/>
      <c r="D182" s="139"/>
      <c r="E182" s="139"/>
      <c r="F182" s="139"/>
      <c r="G182" s="139"/>
      <c r="H182" s="139"/>
      <c r="I182" s="132"/>
      <c r="J182" s="132"/>
      <c r="K182" s="132"/>
    </row>
    <row r="183" spans="2:11">
      <c r="B183" s="131"/>
      <c r="C183" s="131"/>
      <c r="D183" s="139"/>
      <c r="E183" s="139"/>
      <c r="F183" s="139"/>
      <c r="G183" s="139"/>
      <c r="H183" s="139"/>
      <c r="I183" s="132"/>
      <c r="J183" s="132"/>
      <c r="K183" s="132"/>
    </row>
    <row r="184" spans="2:11">
      <c r="B184" s="131"/>
      <c r="C184" s="131"/>
      <c r="D184" s="139"/>
      <c r="E184" s="139"/>
      <c r="F184" s="139"/>
      <c r="G184" s="139"/>
      <c r="H184" s="139"/>
      <c r="I184" s="132"/>
      <c r="J184" s="132"/>
      <c r="K184" s="132"/>
    </row>
    <row r="185" spans="2:11">
      <c r="B185" s="131"/>
      <c r="C185" s="131"/>
      <c r="D185" s="139"/>
      <c r="E185" s="139"/>
      <c r="F185" s="139"/>
      <c r="G185" s="139"/>
      <c r="H185" s="139"/>
      <c r="I185" s="132"/>
      <c r="J185" s="132"/>
      <c r="K185" s="132"/>
    </row>
    <row r="186" spans="2:11">
      <c r="B186" s="131"/>
      <c r="C186" s="131"/>
      <c r="D186" s="139"/>
      <c r="E186" s="139"/>
      <c r="F186" s="139"/>
      <c r="G186" s="139"/>
      <c r="H186" s="139"/>
      <c r="I186" s="132"/>
      <c r="J186" s="132"/>
      <c r="K186" s="132"/>
    </row>
    <row r="187" spans="2:11">
      <c r="B187" s="131"/>
      <c r="C187" s="131"/>
      <c r="D187" s="139"/>
      <c r="E187" s="139"/>
      <c r="F187" s="139"/>
      <c r="G187" s="139"/>
      <c r="H187" s="139"/>
      <c r="I187" s="132"/>
      <c r="J187" s="132"/>
      <c r="K187" s="132"/>
    </row>
    <row r="188" spans="2:11">
      <c r="B188" s="131"/>
      <c r="C188" s="131"/>
      <c r="D188" s="139"/>
      <c r="E188" s="139"/>
      <c r="F188" s="139"/>
      <c r="G188" s="139"/>
      <c r="H188" s="139"/>
      <c r="I188" s="132"/>
      <c r="J188" s="132"/>
      <c r="K188" s="132"/>
    </row>
    <row r="189" spans="2:11">
      <c r="B189" s="131"/>
      <c r="C189" s="131"/>
      <c r="D189" s="139"/>
      <c r="E189" s="139"/>
      <c r="F189" s="139"/>
      <c r="G189" s="139"/>
      <c r="H189" s="139"/>
      <c r="I189" s="132"/>
      <c r="J189" s="132"/>
      <c r="K189" s="132"/>
    </row>
    <row r="190" spans="2:11">
      <c r="B190" s="131"/>
      <c r="C190" s="131"/>
      <c r="D190" s="139"/>
      <c r="E190" s="139"/>
      <c r="F190" s="139"/>
      <c r="G190" s="139"/>
      <c r="H190" s="139"/>
      <c r="I190" s="132"/>
      <c r="J190" s="132"/>
      <c r="K190" s="132"/>
    </row>
    <row r="191" spans="2:11">
      <c r="B191" s="131"/>
      <c r="C191" s="131"/>
      <c r="D191" s="139"/>
      <c r="E191" s="139"/>
      <c r="F191" s="139"/>
      <c r="G191" s="139"/>
      <c r="H191" s="139"/>
      <c r="I191" s="132"/>
      <c r="J191" s="132"/>
      <c r="K191" s="132"/>
    </row>
    <row r="192" spans="2:11">
      <c r="B192" s="131"/>
      <c r="C192" s="131"/>
      <c r="D192" s="139"/>
      <c r="E192" s="139"/>
      <c r="F192" s="139"/>
      <c r="G192" s="139"/>
      <c r="H192" s="139"/>
      <c r="I192" s="132"/>
      <c r="J192" s="132"/>
      <c r="K192" s="132"/>
    </row>
    <row r="193" spans="2:11">
      <c r="B193" s="131"/>
      <c r="C193" s="131"/>
      <c r="D193" s="139"/>
      <c r="E193" s="139"/>
      <c r="F193" s="139"/>
      <c r="G193" s="139"/>
      <c r="H193" s="139"/>
      <c r="I193" s="132"/>
      <c r="J193" s="132"/>
      <c r="K193" s="132"/>
    </row>
    <row r="194" spans="2:11">
      <c r="B194" s="131"/>
      <c r="C194" s="131"/>
      <c r="D194" s="139"/>
      <c r="E194" s="139"/>
      <c r="F194" s="139"/>
      <c r="G194" s="139"/>
      <c r="H194" s="139"/>
      <c r="I194" s="132"/>
      <c r="J194" s="132"/>
      <c r="K194" s="132"/>
    </row>
    <row r="195" spans="2:11">
      <c r="B195" s="131"/>
      <c r="C195" s="131"/>
      <c r="D195" s="139"/>
      <c r="E195" s="139"/>
      <c r="F195" s="139"/>
      <c r="G195" s="139"/>
      <c r="H195" s="139"/>
      <c r="I195" s="132"/>
      <c r="J195" s="132"/>
      <c r="K195" s="132"/>
    </row>
    <row r="196" spans="2:11">
      <c r="B196" s="131"/>
      <c r="C196" s="131"/>
      <c r="D196" s="139"/>
      <c r="E196" s="139"/>
      <c r="F196" s="139"/>
      <c r="G196" s="139"/>
      <c r="H196" s="139"/>
      <c r="I196" s="132"/>
      <c r="J196" s="132"/>
      <c r="K196" s="132"/>
    </row>
    <row r="197" spans="2:11">
      <c r="B197" s="131"/>
      <c r="C197" s="131"/>
      <c r="D197" s="139"/>
      <c r="E197" s="139"/>
      <c r="F197" s="139"/>
      <c r="G197" s="139"/>
      <c r="H197" s="139"/>
      <c r="I197" s="132"/>
      <c r="J197" s="132"/>
      <c r="K197" s="132"/>
    </row>
    <row r="198" spans="2:11">
      <c r="B198" s="131"/>
      <c r="C198" s="131"/>
      <c r="D198" s="139"/>
      <c r="E198" s="139"/>
      <c r="F198" s="139"/>
      <c r="G198" s="139"/>
      <c r="H198" s="139"/>
      <c r="I198" s="132"/>
      <c r="J198" s="132"/>
      <c r="K198" s="132"/>
    </row>
    <row r="199" spans="2:11">
      <c r="B199" s="131"/>
      <c r="C199" s="131"/>
      <c r="D199" s="139"/>
      <c r="E199" s="139"/>
      <c r="F199" s="139"/>
      <c r="G199" s="139"/>
      <c r="H199" s="139"/>
      <c r="I199" s="132"/>
      <c r="J199" s="132"/>
      <c r="K199" s="132"/>
    </row>
    <row r="200" spans="2:11">
      <c r="B200" s="131"/>
      <c r="C200" s="131"/>
      <c r="D200" s="139"/>
      <c r="E200" s="139"/>
      <c r="F200" s="139"/>
      <c r="G200" s="139"/>
      <c r="H200" s="139"/>
      <c r="I200" s="132"/>
      <c r="J200" s="132"/>
      <c r="K200" s="132"/>
    </row>
    <row r="201" spans="2:11">
      <c r="B201" s="131"/>
      <c r="C201" s="131"/>
      <c r="D201" s="139"/>
      <c r="E201" s="139"/>
      <c r="F201" s="139"/>
      <c r="G201" s="139"/>
      <c r="H201" s="139"/>
      <c r="I201" s="132"/>
      <c r="J201" s="132"/>
      <c r="K201" s="132"/>
    </row>
    <row r="202" spans="2:11">
      <c r="B202" s="131"/>
      <c r="C202" s="131"/>
      <c r="D202" s="139"/>
      <c r="E202" s="139"/>
      <c r="F202" s="139"/>
      <c r="G202" s="139"/>
      <c r="H202" s="139"/>
      <c r="I202" s="132"/>
      <c r="J202" s="132"/>
      <c r="K202" s="132"/>
    </row>
    <row r="203" spans="2:11">
      <c r="B203" s="131"/>
      <c r="C203" s="131"/>
      <c r="D203" s="139"/>
      <c r="E203" s="139"/>
      <c r="F203" s="139"/>
      <c r="G203" s="139"/>
      <c r="H203" s="139"/>
      <c r="I203" s="132"/>
      <c r="J203" s="132"/>
      <c r="K203" s="132"/>
    </row>
    <row r="204" spans="2:11">
      <c r="B204" s="131"/>
      <c r="C204" s="131"/>
      <c r="D204" s="139"/>
      <c r="E204" s="139"/>
      <c r="F204" s="139"/>
      <c r="G204" s="139"/>
      <c r="H204" s="139"/>
      <c r="I204" s="132"/>
      <c r="J204" s="132"/>
      <c r="K204" s="132"/>
    </row>
    <row r="205" spans="2:11">
      <c r="B205" s="131"/>
      <c r="C205" s="131"/>
      <c r="D205" s="139"/>
      <c r="E205" s="139"/>
      <c r="F205" s="139"/>
      <c r="G205" s="139"/>
      <c r="H205" s="139"/>
      <c r="I205" s="132"/>
      <c r="J205" s="132"/>
      <c r="K205" s="132"/>
    </row>
    <row r="206" spans="2:11">
      <c r="B206" s="131"/>
      <c r="C206" s="131"/>
      <c r="D206" s="139"/>
      <c r="E206" s="139"/>
      <c r="F206" s="139"/>
      <c r="G206" s="139"/>
      <c r="H206" s="139"/>
      <c r="I206" s="132"/>
      <c r="J206" s="132"/>
      <c r="K206" s="132"/>
    </row>
    <row r="207" spans="2:11">
      <c r="B207" s="131"/>
      <c r="C207" s="131"/>
      <c r="D207" s="139"/>
      <c r="E207" s="139"/>
      <c r="F207" s="139"/>
      <c r="G207" s="139"/>
      <c r="H207" s="139"/>
      <c r="I207" s="132"/>
      <c r="J207" s="132"/>
      <c r="K207" s="132"/>
    </row>
    <row r="208" spans="2:11">
      <c r="B208" s="131"/>
      <c r="C208" s="131"/>
      <c r="D208" s="139"/>
      <c r="E208" s="139"/>
      <c r="F208" s="139"/>
      <c r="G208" s="139"/>
      <c r="H208" s="139"/>
      <c r="I208" s="132"/>
      <c r="J208" s="132"/>
      <c r="K208" s="132"/>
    </row>
    <row r="209" spans="2:11">
      <c r="B209" s="131"/>
      <c r="C209" s="131"/>
      <c r="D209" s="139"/>
      <c r="E209" s="139"/>
      <c r="F209" s="139"/>
      <c r="G209" s="139"/>
      <c r="H209" s="139"/>
      <c r="I209" s="132"/>
      <c r="J209" s="132"/>
      <c r="K209" s="132"/>
    </row>
    <row r="210" spans="2:11">
      <c r="B210" s="131"/>
      <c r="C210" s="131"/>
      <c r="D210" s="139"/>
      <c r="E210" s="139"/>
      <c r="F210" s="139"/>
      <c r="G210" s="139"/>
      <c r="H210" s="139"/>
      <c r="I210" s="132"/>
      <c r="J210" s="132"/>
      <c r="K210" s="132"/>
    </row>
    <row r="211" spans="2:11">
      <c r="B211" s="131"/>
      <c r="C211" s="131"/>
      <c r="D211" s="139"/>
      <c r="E211" s="139"/>
      <c r="F211" s="139"/>
      <c r="G211" s="139"/>
      <c r="H211" s="139"/>
      <c r="I211" s="132"/>
      <c r="J211" s="132"/>
      <c r="K211" s="132"/>
    </row>
    <row r="212" spans="2:11">
      <c r="B212" s="131"/>
      <c r="C212" s="131"/>
      <c r="D212" s="139"/>
      <c r="E212" s="139"/>
      <c r="F212" s="139"/>
      <c r="G212" s="139"/>
      <c r="H212" s="139"/>
      <c r="I212" s="132"/>
      <c r="J212" s="132"/>
      <c r="K212" s="132"/>
    </row>
    <row r="213" spans="2:11">
      <c r="B213" s="131"/>
      <c r="C213" s="131"/>
      <c r="D213" s="139"/>
      <c r="E213" s="139"/>
      <c r="F213" s="139"/>
      <c r="G213" s="139"/>
      <c r="H213" s="139"/>
      <c r="I213" s="132"/>
      <c r="J213" s="132"/>
      <c r="K213" s="132"/>
    </row>
    <row r="214" spans="2:11">
      <c r="B214" s="131"/>
      <c r="C214" s="131"/>
      <c r="D214" s="139"/>
      <c r="E214" s="139"/>
      <c r="F214" s="139"/>
      <c r="G214" s="139"/>
      <c r="H214" s="139"/>
      <c r="I214" s="132"/>
      <c r="J214" s="132"/>
      <c r="K214" s="132"/>
    </row>
    <row r="215" spans="2:11">
      <c r="B215" s="131"/>
      <c r="C215" s="131"/>
      <c r="D215" s="139"/>
      <c r="E215" s="139"/>
      <c r="F215" s="139"/>
      <c r="G215" s="139"/>
      <c r="H215" s="139"/>
      <c r="I215" s="132"/>
      <c r="J215" s="132"/>
      <c r="K215" s="132"/>
    </row>
    <row r="216" spans="2:11">
      <c r="B216" s="131"/>
      <c r="C216" s="131"/>
      <c r="D216" s="139"/>
      <c r="E216" s="139"/>
      <c r="F216" s="139"/>
      <c r="G216" s="139"/>
      <c r="H216" s="139"/>
      <c r="I216" s="132"/>
      <c r="J216" s="132"/>
      <c r="K216" s="132"/>
    </row>
    <row r="217" spans="2:11">
      <c r="B217" s="131"/>
      <c r="C217" s="131"/>
      <c r="D217" s="139"/>
      <c r="E217" s="139"/>
      <c r="F217" s="139"/>
      <c r="G217" s="139"/>
      <c r="H217" s="139"/>
      <c r="I217" s="132"/>
      <c r="J217" s="132"/>
      <c r="K217" s="132"/>
    </row>
    <row r="218" spans="2:11">
      <c r="B218" s="131"/>
      <c r="C218" s="131"/>
      <c r="D218" s="139"/>
      <c r="E218" s="139"/>
      <c r="F218" s="139"/>
      <c r="G218" s="139"/>
      <c r="H218" s="139"/>
      <c r="I218" s="132"/>
      <c r="J218" s="132"/>
      <c r="K218" s="132"/>
    </row>
    <row r="219" spans="2:11">
      <c r="B219" s="131"/>
      <c r="C219" s="131"/>
      <c r="D219" s="139"/>
      <c r="E219" s="139"/>
      <c r="F219" s="139"/>
      <c r="G219" s="139"/>
      <c r="H219" s="139"/>
      <c r="I219" s="132"/>
      <c r="J219" s="132"/>
      <c r="K219" s="132"/>
    </row>
    <row r="220" spans="2:11">
      <c r="B220" s="131"/>
      <c r="C220" s="131"/>
      <c r="D220" s="139"/>
      <c r="E220" s="139"/>
      <c r="F220" s="139"/>
      <c r="G220" s="139"/>
      <c r="H220" s="139"/>
      <c r="I220" s="132"/>
      <c r="J220" s="132"/>
      <c r="K220" s="132"/>
    </row>
    <row r="221" spans="2:11">
      <c r="B221" s="131"/>
      <c r="C221" s="131"/>
      <c r="D221" s="139"/>
      <c r="E221" s="139"/>
      <c r="F221" s="139"/>
      <c r="G221" s="139"/>
      <c r="H221" s="139"/>
      <c r="I221" s="132"/>
      <c r="J221" s="132"/>
      <c r="K221" s="132"/>
    </row>
    <row r="222" spans="2:11">
      <c r="B222" s="131"/>
      <c r="C222" s="131"/>
      <c r="D222" s="139"/>
      <c r="E222" s="139"/>
      <c r="F222" s="139"/>
      <c r="G222" s="139"/>
      <c r="H222" s="139"/>
      <c r="I222" s="132"/>
      <c r="J222" s="132"/>
      <c r="K222" s="132"/>
    </row>
    <row r="223" spans="2:11">
      <c r="B223" s="131"/>
      <c r="C223" s="131"/>
      <c r="D223" s="139"/>
      <c r="E223" s="139"/>
      <c r="F223" s="139"/>
      <c r="G223" s="139"/>
      <c r="H223" s="139"/>
      <c r="I223" s="132"/>
      <c r="J223" s="132"/>
      <c r="K223" s="132"/>
    </row>
    <row r="224" spans="2:11">
      <c r="B224" s="131"/>
      <c r="C224" s="131"/>
      <c r="D224" s="139"/>
      <c r="E224" s="139"/>
      <c r="F224" s="139"/>
      <c r="G224" s="139"/>
      <c r="H224" s="139"/>
      <c r="I224" s="132"/>
      <c r="J224" s="132"/>
      <c r="K224" s="132"/>
    </row>
    <row r="225" spans="2:11">
      <c r="B225" s="131"/>
      <c r="C225" s="131"/>
      <c r="D225" s="139"/>
      <c r="E225" s="139"/>
      <c r="F225" s="139"/>
      <c r="G225" s="139"/>
      <c r="H225" s="139"/>
      <c r="I225" s="132"/>
      <c r="J225" s="132"/>
      <c r="K225" s="132"/>
    </row>
    <row r="226" spans="2:11">
      <c r="B226" s="131"/>
      <c r="C226" s="131"/>
      <c r="D226" s="139"/>
      <c r="E226" s="139"/>
      <c r="F226" s="139"/>
      <c r="G226" s="139"/>
      <c r="H226" s="139"/>
      <c r="I226" s="132"/>
      <c r="J226" s="132"/>
      <c r="K226" s="132"/>
    </row>
    <row r="227" spans="2:11">
      <c r="B227" s="131"/>
      <c r="C227" s="131"/>
      <c r="D227" s="139"/>
      <c r="E227" s="139"/>
      <c r="F227" s="139"/>
      <c r="G227" s="139"/>
      <c r="H227" s="139"/>
      <c r="I227" s="132"/>
      <c r="J227" s="132"/>
      <c r="K227" s="132"/>
    </row>
    <row r="228" spans="2:11">
      <c r="B228" s="131"/>
      <c r="C228" s="131"/>
      <c r="D228" s="139"/>
      <c r="E228" s="139"/>
      <c r="F228" s="139"/>
      <c r="G228" s="139"/>
      <c r="H228" s="139"/>
      <c r="I228" s="132"/>
      <c r="J228" s="132"/>
      <c r="K228" s="132"/>
    </row>
    <row r="229" spans="2:11">
      <c r="B229" s="131"/>
      <c r="C229" s="131"/>
      <c r="D229" s="139"/>
      <c r="E229" s="139"/>
      <c r="F229" s="139"/>
      <c r="G229" s="139"/>
      <c r="H229" s="139"/>
      <c r="I229" s="132"/>
      <c r="J229" s="132"/>
      <c r="K229" s="132"/>
    </row>
    <row r="230" spans="2:11">
      <c r="B230" s="131"/>
      <c r="C230" s="131"/>
      <c r="D230" s="139"/>
      <c r="E230" s="139"/>
      <c r="F230" s="139"/>
      <c r="G230" s="139"/>
      <c r="H230" s="139"/>
      <c r="I230" s="132"/>
      <c r="J230" s="132"/>
      <c r="K230" s="132"/>
    </row>
    <row r="231" spans="2:11">
      <c r="B231" s="131"/>
      <c r="C231" s="131"/>
      <c r="D231" s="139"/>
      <c r="E231" s="139"/>
      <c r="F231" s="139"/>
      <c r="G231" s="139"/>
      <c r="H231" s="139"/>
      <c r="I231" s="132"/>
      <c r="J231" s="132"/>
      <c r="K231" s="132"/>
    </row>
    <row r="232" spans="2:11">
      <c r="B232" s="131"/>
      <c r="C232" s="131"/>
      <c r="D232" s="139"/>
      <c r="E232" s="139"/>
      <c r="F232" s="139"/>
      <c r="G232" s="139"/>
      <c r="H232" s="139"/>
      <c r="I232" s="132"/>
      <c r="J232" s="132"/>
      <c r="K232" s="132"/>
    </row>
    <row r="233" spans="2:11">
      <c r="B233" s="131"/>
      <c r="C233" s="131"/>
      <c r="D233" s="139"/>
      <c r="E233" s="139"/>
      <c r="F233" s="139"/>
      <c r="G233" s="139"/>
      <c r="H233" s="139"/>
      <c r="I233" s="132"/>
      <c r="J233" s="132"/>
      <c r="K233" s="132"/>
    </row>
    <row r="234" spans="2:11">
      <c r="B234" s="131"/>
      <c r="C234" s="131"/>
      <c r="D234" s="139"/>
      <c r="E234" s="139"/>
      <c r="F234" s="139"/>
      <c r="G234" s="139"/>
      <c r="H234" s="139"/>
      <c r="I234" s="132"/>
      <c r="J234" s="132"/>
      <c r="K234" s="132"/>
    </row>
    <row r="235" spans="2:11">
      <c r="B235" s="131"/>
      <c r="C235" s="131"/>
      <c r="D235" s="139"/>
      <c r="E235" s="139"/>
      <c r="F235" s="139"/>
      <c r="G235" s="139"/>
      <c r="H235" s="139"/>
      <c r="I235" s="132"/>
      <c r="J235" s="132"/>
      <c r="K235" s="132"/>
    </row>
    <row r="236" spans="2:11">
      <c r="B236" s="131"/>
      <c r="C236" s="131"/>
      <c r="D236" s="139"/>
      <c r="E236" s="139"/>
      <c r="F236" s="139"/>
      <c r="G236" s="139"/>
      <c r="H236" s="139"/>
      <c r="I236" s="132"/>
      <c r="J236" s="132"/>
      <c r="K236" s="132"/>
    </row>
    <row r="237" spans="2:11">
      <c r="B237" s="131"/>
      <c r="C237" s="131"/>
      <c r="D237" s="139"/>
      <c r="E237" s="139"/>
      <c r="F237" s="139"/>
      <c r="G237" s="139"/>
      <c r="H237" s="139"/>
      <c r="I237" s="132"/>
      <c r="J237" s="132"/>
      <c r="K237" s="132"/>
    </row>
    <row r="238" spans="2:11">
      <c r="B238" s="131"/>
      <c r="C238" s="131"/>
      <c r="D238" s="139"/>
      <c r="E238" s="139"/>
      <c r="F238" s="139"/>
      <c r="G238" s="139"/>
      <c r="H238" s="139"/>
      <c r="I238" s="132"/>
      <c r="J238" s="132"/>
      <c r="K238" s="132"/>
    </row>
    <row r="239" spans="2:11">
      <c r="B239" s="131"/>
      <c r="C239" s="131"/>
      <c r="D239" s="139"/>
      <c r="E239" s="139"/>
      <c r="F239" s="139"/>
      <c r="G239" s="139"/>
      <c r="H239" s="139"/>
      <c r="I239" s="132"/>
      <c r="J239" s="132"/>
      <c r="K239" s="132"/>
    </row>
    <row r="240" spans="2:11">
      <c r="B240" s="131"/>
      <c r="C240" s="131"/>
      <c r="D240" s="139"/>
      <c r="E240" s="139"/>
      <c r="F240" s="139"/>
      <c r="G240" s="139"/>
      <c r="H240" s="139"/>
      <c r="I240" s="132"/>
      <c r="J240" s="132"/>
      <c r="K240" s="132"/>
    </row>
    <row r="241" spans="2:11">
      <c r="B241" s="131"/>
      <c r="C241" s="131"/>
      <c r="D241" s="139"/>
      <c r="E241" s="139"/>
      <c r="F241" s="139"/>
      <c r="G241" s="139"/>
      <c r="H241" s="139"/>
      <c r="I241" s="132"/>
      <c r="J241" s="132"/>
      <c r="K241" s="132"/>
    </row>
    <row r="242" spans="2:11">
      <c r="B242" s="131"/>
      <c r="C242" s="131"/>
      <c r="D242" s="139"/>
      <c r="E242" s="139"/>
      <c r="F242" s="139"/>
      <c r="G242" s="139"/>
      <c r="H242" s="139"/>
      <c r="I242" s="132"/>
      <c r="J242" s="132"/>
      <c r="K242" s="132"/>
    </row>
    <row r="243" spans="2:11">
      <c r="B243" s="131"/>
      <c r="C243" s="131"/>
      <c r="D243" s="139"/>
      <c r="E243" s="139"/>
      <c r="F243" s="139"/>
      <c r="G243" s="139"/>
      <c r="H243" s="139"/>
      <c r="I243" s="132"/>
      <c r="J243" s="132"/>
      <c r="K243" s="132"/>
    </row>
    <row r="244" spans="2:11">
      <c r="B244" s="131"/>
      <c r="C244" s="131"/>
      <c r="D244" s="139"/>
      <c r="E244" s="139"/>
      <c r="F244" s="139"/>
      <c r="G244" s="139"/>
      <c r="H244" s="139"/>
      <c r="I244" s="132"/>
      <c r="J244" s="132"/>
      <c r="K244" s="132"/>
    </row>
    <row r="245" spans="2:11">
      <c r="B245" s="131"/>
      <c r="C245" s="131"/>
      <c r="D245" s="139"/>
      <c r="E245" s="139"/>
      <c r="F245" s="139"/>
      <c r="G245" s="139"/>
      <c r="H245" s="139"/>
      <c r="I245" s="132"/>
      <c r="J245" s="132"/>
      <c r="K245" s="132"/>
    </row>
    <row r="246" spans="2:11">
      <c r="B246" s="131"/>
      <c r="C246" s="131"/>
      <c r="D246" s="139"/>
      <c r="E246" s="139"/>
      <c r="F246" s="139"/>
      <c r="G246" s="139"/>
      <c r="H246" s="139"/>
      <c r="I246" s="132"/>
      <c r="J246" s="132"/>
      <c r="K246" s="132"/>
    </row>
    <row r="247" spans="2:11">
      <c r="B247" s="131"/>
      <c r="C247" s="131"/>
      <c r="D247" s="139"/>
      <c r="E247" s="139"/>
      <c r="F247" s="139"/>
      <c r="G247" s="139"/>
      <c r="H247" s="139"/>
      <c r="I247" s="132"/>
      <c r="J247" s="132"/>
      <c r="K247" s="132"/>
    </row>
    <row r="248" spans="2:11">
      <c r="B248" s="131"/>
      <c r="C248" s="131"/>
      <c r="D248" s="139"/>
      <c r="E248" s="139"/>
      <c r="F248" s="139"/>
      <c r="G248" s="139"/>
      <c r="H248" s="139"/>
      <c r="I248" s="132"/>
      <c r="J248" s="132"/>
      <c r="K248" s="132"/>
    </row>
    <row r="249" spans="2:11">
      <c r="B249" s="131"/>
      <c r="C249" s="131"/>
      <c r="D249" s="139"/>
      <c r="E249" s="139"/>
      <c r="F249" s="139"/>
      <c r="G249" s="139"/>
      <c r="H249" s="139"/>
      <c r="I249" s="132"/>
      <c r="J249" s="132"/>
      <c r="K249" s="132"/>
    </row>
    <row r="250" spans="2:11">
      <c r="B250" s="131"/>
      <c r="C250" s="131"/>
      <c r="D250" s="139"/>
      <c r="E250" s="139"/>
      <c r="F250" s="139"/>
      <c r="G250" s="139"/>
      <c r="H250" s="139"/>
      <c r="I250" s="132"/>
      <c r="J250" s="132"/>
      <c r="K250" s="132"/>
    </row>
    <row r="251" spans="2:11">
      <c r="B251" s="131"/>
      <c r="C251" s="131"/>
      <c r="D251" s="139"/>
      <c r="E251" s="139"/>
      <c r="F251" s="139"/>
      <c r="G251" s="139"/>
      <c r="H251" s="139"/>
      <c r="I251" s="132"/>
      <c r="J251" s="132"/>
      <c r="K251" s="132"/>
    </row>
    <row r="252" spans="2:11">
      <c r="B252" s="131"/>
      <c r="C252" s="131"/>
      <c r="D252" s="139"/>
      <c r="E252" s="139"/>
      <c r="F252" s="139"/>
      <c r="G252" s="139"/>
      <c r="H252" s="139"/>
      <c r="I252" s="132"/>
      <c r="J252" s="132"/>
      <c r="K252" s="132"/>
    </row>
    <row r="253" spans="2:11">
      <c r="B253" s="131"/>
      <c r="C253" s="131"/>
      <c r="D253" s="139"/>
      <c r="E253" s="139"/>
      <c r="F253" s="139"/>
      <c r="G253" s="139"/>
      <c r="H253" s="139"/>
      <c r="I253" s="132"/>
      <c r="J253" s="132"/>
      <c r="K253" s="132"/>
    </row>
    <row r="254" spans="2:11">
      <c r="B254" s="131"/>
      <c r="C254" s="131"/>
      <c r="D254" s="139"/>
      <c r="E254" s="139"/>
      <c r="F254" s="139"/>
      <c r="G254" s="139"/>
      <c r="H254" s="139"/>
      <c r="I254" s="132"/>
      <c r="J254" s="132"/>
      <c r="K254" s="132"/>
    </row>
    <row r="255" spans="2:11">
      <c r="B255" s="131"/>
      <c r="C255" s="131"/>
      <c r="D255" s="139"/>
      <c r="E255" s="139"/>
      <c r="F255" s="139"/>
      <c r="G255" s="139"/>
      <c r="H255" s="139"/>
      <c r="I255" s="132"/>
      <c r="J255" s="132"/>
      <c r="K255" s="132"/>
    </row>
    <row r="256" spans="2:11">
      <c r="B256" s="131"/>
      <c r="C256" s="131"/>
      <c r="D256" s="139"/>
      <c r="E256" s="139"/>
      <c r="F256" s="139"/>
      <c r="G256" s="139"/>
      <c r="H256" s="139"/>
      <c r="I256" s="132"/>
      <c r="J256" s="132"/>
      <c r="K256" s="132"/>
    </row>
    <row r="257" spans="2:11">
      <c r="B257" s="131"/>
      <c r="C257" s="131"/>
      <c r="D257" s="139"/>
      <c r="E257" s="139"/>
      <c r="F257" s="139"/>
      <c r="G257" s="139"/>
      <c r="H257" s="139"/>
      <c r="I257" s="132"/>
      <c r="J257" s="132"/>
      <c r="K257" s="132"/>
    </row>
    <row r="258" spans="2:11">
      <c r="B258" s="131"/>
      <c r="C258" s="131"/>
      <c r="D258" s="139"/>
      <c r="E258" s="139"/>
      <c r="F258" s="139"/>
      <c r="G258" s="139"/>
      <c r="H258" s="139"/>
      <c r="I258" s="132"/>
      <c r="J258" s="132"/>
      <c r="K258" s="132"/>
    </row>
    <row r="259" spans="2:11">
      <c r="B259" s="131"/>
      <c r="C259" s="131"/>
      <c r="D259" s="139"/>
      <c r="E259" s="139"/>
      <c r="F259" s="139"/>
      <c r="G259" s="139"/>
      <c r="H259" s="139"/>
      <c r="I259" s="132"/>
      <c r="J259" s="132"/>
      <c r="K259" s="132"/>
    </row>
    <row r="260" spans="2:11">
      <c r="B260" s="131"/>
      <c r="C260" s="131"/>
      <c r="D260" s="139"/>
      <c r="E260" s="139"/>
      <c r="F260" s="139"/>
      <c r="G260" s="139"/>
      <c r="H260" s="139"/>
      <c r="I260" s="132"/>
      <c r="J260" s="132"/>
      <c r="K260" s="132"/>
    </row>
    <row r="261" spans="2:11">
      <c r="B261" s="131"/>
      <c r="C261" s="131"/>
      <c r="D261" s="139"/>
      <c r="E261" s="139"/>
      <c r="F261" s="139"/>
      <c r="G261" s="139"/>
      <c r="H261" s="139"/>
      <c r="I261" s="132"/>
      <c r="J261" s="132"/>
      <c r="K261" s="132"/>
    </row>
    <row r="262" spans="2:11">
      <c r="B262" s="131"/>
      <c r="C262" s="131"/>
      <c r="D262" s="139"/>
      <c r="E262" s="139"/>
      <c r="F262" s="139"/>
      <c r="G262" s="139"/>
      <c r="H262" s="139"/>
      <c r="I262" s="132"/>
      <c r="J262" s="132"/>
      <c r="K262" s="132"/>
    </row>
    <row r="263" spans="2:11">
      <c r="B263" s="131"/>
      <c r="C263" s="131"/>
      <c r="D263" s="139"/>
      <c r="E263" s="139"/>
      <c r="F263" s="139"/>
      <c r="G263" s="139"/>
      <c r="H263" s="139"/>
      <c r="I263" s="132"/>
      <c r="J263" s="132"/>
      <c r="K263" s="132"/>
    </row>
    <row r="264" spans="2:11">
      <c r="B264" s="131"/>
      <c r="C264" s="131"/>
      <c r="D264" s="139"/>
      <c r="E264" s="139"/>
      <c r="F264" s="139"/>
      <c r="G264" s="139"/>
      <c r="H264" s="139"/>
      <c r="I264" s="132"/>
      <c r="J264" s="132"/>
      <c r="K264" s="132"/>
    </row>
    <row r="265" spans="2:11">
      <c r="B265" s="131"/>
      <c r="C265" s="131"/>
      <c r="D265" s="139"/>
      <c r="E265" s="139"/>
      <c r="F265" s="139"/>
      <c r="G265" s="139"/>
      <c r="H265" s="139"/>
      <c r="I265" s="132"/>
      <c r="J265" s="132"/>
      <c r="K265" s="132"/>
    </row>
    <row r="266" spans="2:11">
      <c r="B266" s="131"/>
      <c r="C266" s="131"/>
      <c r="D266" s="139"/>
      <c r="E266" s="139"/>
      <c r="F266" s="139"/>
      <c r="G266" s="139"/>
      <c r="H266" s="139"/>
      <c r="I266" s="132"/>
      <c r="J266" s="132"/>
      <c r="K266" s="132"/>
    </row>
    <row r="267" spans="2:11">
      <c r="B267" s="131"/>
      <c r="C267" s="131"/>
      <c r="D267" s="139"/>
      <c r="E267" s="139"/>
      <c r="F267" s="139"/>
      <c r="G267" s="139"/>
      <c r="H267" s="139"/>
      <c r="I267" s="132"/>
      <c r="J267" s="132"/>
      <c r="K267" s="132"/>
    </row>
    <row r="268" spans="2:11">
      <c r="B268" s="131"/>
      <c r="C268" s="131"/>
      <c r="D268" s="139"/>
      <c r="E268" s="139"/>
      <c r="F268" s="139"/>
      <c r="G268" s="139"/>
      <c r="H268" s="139"/>
      <c r="I268" s="132"/>
      <c r="J268" s="132"/>
      <c r="K268" s="132"/>
    </row>
    <row r="269" spans="2:11">
      <c r="B269" s="131"/>
      <c r="C269" s="131"/>
      <c r="D269" s="139"/>
      <c r="E269" s="139"/>
      <c r="F269" s="139"/>
      <c r="G269" s="139"/>
      <c r="H269" s="139"/>
      <c r="I269" s="132"/>
      <c r="J269" s="132"/>
      <c r="K269" s="132"/>
    </row>
    <row r="270" spans="2:11">
      <c r="B270" s="131"/>
      <c r="C270" s="131"/>
      <c r="D270" s="139"/>
      <c r="E270" s="139"/>
      <c r="F270" s="139"/>
      <c r="G270" s="139"/>
      <c r="H270" s="139"/>
      <c r="I270" s="132"/>
      <c r="J270" s="132"/>
      <c r="K270" s="132"/>
    </row>
    <row r="271" spans="2:11">
      <c r="B271" s="131"/>
      <c r="C271" s="131"/>
      <c r="D271" s="139"/>
      <c r="E271" s="139"/>
      <c r="F271" s="139"/>
      <c r="G271" s="139"/>
      <c r="H271" s="139"/>
      <c r="I271" s="132"/>
      <c r="J271" s="132"/>
      <c r="K271" s="132"/>
    </row>
    <row r="272" spans="2:11">
      <c r="B272" s="131"/>
      <c r="C272" s="131"/>
      <c r="D272" s="139"/>
      <c r="E272" s="139"/>
      <c r="F272" s="139"/>
      <c r="G272" s="139"/>
      <c r="H272" s="139"/>
      <c r="I272" s="132"/>
      <c r="J272" s="132"/>
      <c r="K272" s="132"/>
    </row>
    <row r="273" spans="2:11">
      <c r="B273" s="131"/>
      <c r="C273" s="131"/>
      <c r="D273" s="139"/>
      <c r="E273" s="139"/>
      <c r="F273" s="139"/>
      <c r="G273" s="139"/>
      <c r="H273" s="139"/>
      <c r="I273" s="132"/>
      <c r="J273" s="132"/>
      <c r="K273" s="132"/>
    </row>
    <row r="274" spans="2:11">
      <c r="B274" s="131"/>
      <c r="C274" s="131"/>
      <c r="D274" s="139"/>
      <c r="E274" s="139"/>
      <c r="F274" s="139"/>
      <c r="G274" s="139"/>
      <c r="H274" s="139"/>
      <c r="I274" s="132"/>
      <c r="J274" s="132"/>
      <c r="K274" s="132"/>
    </row>
    <row r="275" spans="2:11">
      <c r="B275" s="131"/>
      <c r="C275" s="131"/>
      <c r="D275" s="139"/>
      <c r="E275" s="139"/>
      <c r="F275" s="139"/>
      <c r="G275" s="139"/>
      <c r="H275" s="139"/>
      <c r="I275" s="132"/>
      <c r="J275" s="132"/>
      <c r="K275" s="132"/>
    </row>
    <row r="276" spans="2:11">
      <c r="B276" s="131"/>
      <c r="C276" s="131"/>
      <c r="D276" s="139"/>
      <c r="E276" s="139"/>
      <c r="F276" s="139"/>
      <c r="G276" s="139"/>
      <c r="H276" s="139"/>
      <c r="I276" s="132"/>
      <c r="J276" s="132"/>
      <c r="K276" s="132"/>
    </row>
    <row r="277" spans="2:11">
      <c r="B277" s="131"/>
      <c r="C277" s="131"/>
      <c r="D277" s="139"/>
      <c r="E277" s="139"/>
      <c r="F277" s="139"/>
      <c r="G277" s="139"/>
      <c r="H277" s="139"/>
      <c r="I277" s="132"/>
      <c r="J277" s="132"/>
      <c r="K277" s="132"/>
    </row>
    <row r="278" spans="2:11">
      <c r="B278" s="131"/>
      <c r="C278" s="131"/>
      <c r="D278" s="139"/>
      <c r="E278" s="139"/>
      <c r="F278" s="139"/>
      <c r="G278" s="139"/>
      <c r="H278" s="139"/>
      <c r="I278" s="132"/>
      <c r="J278" s="132"/>
      <c r="K278" s="132"/>
    </row>
    <row r="279" spans="2:11">
      <c r="B279" s="131"/>
      <c r="C279" s="131"/>
      <c r="D279" s="139"/>
      <c r="E279" s="139"/>
      <c r="F279" s="139"/>
      <c r="G279" s="139"/>
      <c r="H279" s="139"/>
      <c r="I279" s="132"/>
      <c r="J279" s="132"/>
      <c r="K279" s="132"/>
    </row>
    <row r="280" spans="2:11">
      <c r="B280" s="131"/>
      <c r="C280" s="131"/>
      <c r="D280" s="139"/>
      <c r="E280" s="139"/>
      <c r="F280" s="139"/>
      <c r="G280" s="139"/>
      <c r="H280" s="139"/>
      <c r="I280" s="132"/>
      <c r="J280" s="132"/>
      <c r="K280" s="132"/>
    </row>
    <row r="281" spans="2:11">
      <c r="B281" s="131"/>
      <c r="C281" s="131"/>
      <c r="D281" s="139"/>
      <c r="E281" s="139"/>
      <c r="F281" s="139"/>
      <c r="G281" s="139"/>
      <c r="H281" s="139"/>
      <c r="I281" s="132"/>
      <c r="J281" s="132"/>
      <c r="K281" s="132"/>
    </row>
    <row r="282" spans="2:11">
      <c r="B282" s="131"/>
      <c r="C282" s="131"/>
      <c r="D282" s="139"/>
      <c r="E282" s="139"/>
      <c r="F282" s="139"/>
      <c r="G282" s="139"/>
      <c r="H282" s="139"/>
      <c r="I282" s="132"/>
      <c r="J282" s="132"/>
      <c r="K282" s="132"/>
    </row>
    <row r="283" spans="2:11">
      <c r="B283" s="131"/>
      <c r="C283" s="131"/>
      <c r="D283" s="139"/>
      <c r="E283" s="139"/>
      <c r="F283" s="139"/>
      <c r="G283" s="139"/>
      <c r="H283" s="139"/>
      <c r="I283" s="132"/>
      <c r="J283" s="132"/>
      <c r="K283" s="132"/>
    </row>
    <row r="284" spans="2:11">
      <c r="B284" s="131"/>
      <c r="C284" s="131"/>
      <c r="D284" s="139"/>
      <c r="E284" s="139"/>
      <c r="F284" s="139"/>
      <c r="G284" s="139"/>
      <c r="H284" s="139"/>
      <c r="I284" s="132"/>
      <c r="J284" s="132"/>
      <c r="K284" s="132"/>
    </row>
    <row r="285" spans="2:11">
      <c r="B285" s="131"/>
      <c r="C285" s="131"/>
      <c r="D285" s="139"/>
      <c r="E285" s="139"/>
      <c r="F285" s="139"/>
      <c r="G285" s="139"/>
      <c r="H285" s="139"/>
      <c r="I285" s="132"/>
      <c r="J285" s="132"/>
      <c r="K285" s="132"/>
    </row>
    <row r="286" spans="2:11">
      <c r="B286" s="131"/>
      <c r="C286" s="131"/>
      <c r="D286" s="139"/>
      <c r="E286" s="139"/>
      <c r="F286" s="139"/>
      <c r="G286" s="139"/>
      <c r="H286" s="139"/>
      <c r="I286" s="132"/>
      <c r="J286" s="132"/>
      <c r="K286" s="132"/>
    </row>
    <row r="287" spans="2:11">
      <c r="B287" s="131"/>
      <c r="C287" s="131"/>
      <c r="D287" s="139"/>
      <c r="E287" s="139"/>
      <c r="F287" s="139"/>
      <c r="G287" s="139"/>
      <c r="H287" s="139"/>
      <c r="I287" s="132"/>
      <c r="J287" s="132"/>
      <c r="K287" s="132"/>
    </row>
    <row r="288" spans="2:11">
      <c r="B288" s="131"/>
      <c r="C288" s="131"/>
      <c r="D288" s="139"/>
      <c r="E288" s="139"/>
      <c r="F288" s="139"/>
      <c r="G288" s="139"/>
      <c r="H288" s="139"/>
      <c r="I288" s="132"/>
      <c r="J288" s="132"/>
      <c r="K288" s="132"/>
    </row>
    <row r="289" spans="2:11">
      <c r="B289" s="131"/>
      <c r="C289" s="131"/>
      <c r="D289" s="139"/>
      <c r="E289" s="139"/>
      <c r="F289" s="139"/>
      <c r="G289" s="139"/>
      <c r="H289" s="139"/>
      <c r="I289" s="132"/>
      <c r="J289" s="132"/>
      <c r="K289" s="132"/>
    </row>
    <row r="290" spans="2:11">
      <c r="B290" s="131"/>
      <c r="C290" s="131"/>
      <c r="D290" s="139"/>
      <c r="E290" s="139"/>
      <c r="F290" s="139"/>
      <c r="G290" s="139"/>
      <c r="H290" s="139"/>
      <c r="I290" s="132"/>
      <c r="J290" s="132"/>
      <c r="K290" s="132"/>
    </row>
    <row r="291" spans="2:11">
      <c r="B291" s="131"/>
      <c r="C291" s="131"/>
      <c r="D291" s="139"/>
      <c r="E291" s="139"/>
      <c r="F291" s="139"/>
      <c r="G291" s="139"/>
      <c r="H291" s="139"/>
      <c r="I291" s="132"/>
      <c r="J291" s="132"/>
      <c r="K291" s="132"/>
    </row>
    <row r="292" spans="2:11">
      <c r="B292" s="131"/>
      <c r="C292" s="131"/>
      <c r="D292" s="139"/>
      <c r="E292" s="139"/>
      <c r="F292" s="139"/>
      <c r="G292" s="139"/>
      <c r="H292" s="139"/>
      <c r="I292" s="132"/>
      <c r="J292" s="132"/>
      <c r="K292" s="132"/>
    </row>
    <row r="293" spans="2:11">
      <c r="B293" s="131"/>
      <c r="C293" s="131"/>
      <c r="D293" s="139"/>
      <c r="E293" s="139"/>
      <c r="F293" s="139"/>
      <c r="G293" s="139"/>
      <c r="H293" s="139"/>
      <c r="I293" s="132"/>
      <c r="J293" s="132"/>
      <c r="K293" s="132"/>
    </row>
    <row r="294" spans="2:11">
      <c r="B294" s="131"/>
      <c r="C294" s="131"/>
      <c r="D294" s="139"/>
      <c r="E294" s="139"/>
      <c r="F294" s="139"/>
      <c r="G294" s="139"/>
      <c r="H294" s="139"/>
      <c r="I294" s="132"/>
      <c r="J294" s="132"/>
      <c r="K294" s="132"/>
    </row>
    <row r="295" spans="2:11">
      <c r="B295" s="131"/>
      <c r="C295" s="131"/>
      <c r="D295" s="139"/>
      <c r="E295" s="139"/>
      <c r="F295" s="139"/>
      <c r="G295" s="139"/>
      <c r="H295" s="139"/>
      <c r="I295" s="132"/>
      <c r="J295" s="132"/>
      <c r="K295" s="132"/>
    </row>
    <row r="296" spans="2:11">
      <c r="B296" s="131"/>
      <c r="C296" s="131"/>
      <c r="D296" s="139"/>
      <c r="E296" s="139"/>
      <c r="F296" s="139"/>
      <c r="G296" s="139"/>
      <c r="H296" s="139"/>
      <c r="I296" s="132"/>
      <c r="J296" s="132"/>
      <c r="K296" s="132"/>
    </row>
    <row r="297" spans="2:11">
      <c r="B297" s="131"/>
      <c r="C297" s="131"/>
      <c r="D297" s="139"/>
      <c r="E297" s="139"/>
      <c r="F297" s="139"/>
      <c r="G297" s="139"/>
      <c r="H297" s="139"/>
      <c r="I297" s="132"/>
      <c r="J297" s="132"/>
      <c r="K297" s="132"/>
    </row>
    <row r="298" spans="2:11">
      <c r="B298" s="131"/>
      <c r="C298" s="131"/>
      <c r="D298" s="139"/>
      <c r="E298" s="139"/>
      <c r="F298" s="139"/>
      <c r="G298" s="139"/>
      <c r="H298" s="139"/>
      <c r="I298" s="132"/>
      <c r="J298" s="132"/>
      <c r="K298" s="132"/>
    </row>
    <row r="299" spans="2:11">
      <c r="B299" s="131"/>
      <c r="C299" s="131"/>
      <c r="D299" s="139"/>
      <c r="E299" s="139"/>
      <c r="F299" s="139"/>
      <c r="G299" s="139"/>
      <c r="H299" s="139"/>
      <c r="I299" s="132"/>
      <c r="J299" s="132"/>
      <c r="K299" s="132"/>
    </row>
    <row r="300" spans="2:11">
      <c r="B300" s="131"/>
      <c r="C300" s="131"/>
      <c r="D300" s="139"/>
      <c r="E300" s="139"/>
      <c r="F300" s="139"/>
      <c r="G300" s="139"/>
      <c r="H300" s="139"/>
      <c r="I300" s="132"/>
      <c r="J300" s="132"/>
      <c r="K300" s="132"/>
    </row>
    <row r="301" spans="2:11">
      <c r="B301" s="131"/>
      <c r="C301" s="131"/>
      <c r="D301" s="139"/>
      <c r="E301" s="139"/>
      <c r="F301" s="139"/>
      <c r="G301" s="139"/>
      <c r="H301" s="139"/>
      <c r="I301" s="132"/>
      <c r="J301" s="132"/>
      <c r="K301" s="132"/>
    </row>
    <row r="302" spans="2:11">
      <c r="B302" s="131"/>
      <c r="C302" s="131"/>
      <c r="D302" s="139"/>
      <c r="E302" s="139"/>
      <c r="F302" s="139"/>
      <c r="G302" s="139"/>
      <c r="H302" s="139"/>
      <c r="I302" s="132"/>
      <c r="J302" s="132"/>
      <c r="K302" s="132"/>
    </row>
    <row r="303" spans="2:11">
      <c r="B303" s="131"/>
      <c r="C303" s="131"/>
      <c r="D303" s="139"/>
      <c r="E303" s="139"/>
      <c r="F303" s="139"/>
      <c r="G303" s="139"/>
      <c r="H303" s="139"/>
      <c r="I303" s="132"/>
      <c r="J303" s="132"/>
      <c r="K303" s="132"/>
    </row>
    <row r="304" spans="2:11">
      <c r="B304" s="131"/>
      <c r="C304" s="131"/>
      <c r="D304" s="139"/>
      <c r="E304" s="139"/>
      <c r="F304" s="139"/>
      <c r="G304" s="139"/>
      <c r="H304" s="139"/>
      <c r="I304" s="132"/>
      <c r="J304" s="132"/>
      <c r="K304" s="132"/>
    </row>
    <row r="305" spans="2:11">
      <c r="B305" s="131"/>
      <c r="C305" s="131"/>
      <c r="D305" s="139"/>
      <c r="E305" s="139"/>
      <c r="F305" s="139"/>
      <c r="G305" s="139"/>
      <c r="H305" s="139"/>
      <c r="I305" s="132"/>
      <c r="J305" s="132"/>
      <c r="K305" s="132"/>
    </row>
    <row r="306" spans="2:11">
      <c r="B306" s="131"/>
      <c r="C306" s="131"/>
      <c r="D306" s="139"/>
      <c r="E306" s="139"/>
      <c r="F306" s="139"/>
      <c r="G306" s="139"/>
      <c r="H306" s="139"/>
      <c r="I306" s="132"/>
      <c r="J306" s="132"/>
      <c r="K306" s="132"/>
    </row>
    <row r="307" spans="2:11">
      <c r="B307" s="131"/>
      <c r="C307" s="131"/>
      <c r="D307" s="139"/>
      <c r="E307" s="139"/>
      <c r="F307" s="139"/>
      <c r="G307" s="139"/>
      <c r="H307" s="139"/>
      <c r="I307" s="132"/>
      <c r="J307" s="132"/>
      <c r="K307" s="132"/>
    </row>
    <row r="308" spans="2:11">
      <c r="B308" s="131"/>
      <c r="C308" s="131"/>
      <c r="D308" s="139"/>
      <c r="E308" s="139"/>
      <c r="F308" s="139"/>
      <c r="G308" s="139"/>
      <c r="H308" s="139"/>
      <c r="I308" s="132"/>
      <c r="J308" s="132"/>
      <c r="K308" s="132"/>
    </row>
    <row r="309" spans="2:11">
      <c r="B309" s="131"/>
      <c r="C309" s="131"/>
      <c r="D309" s="139"/>
      <c r="E309" s="139"/>
      <c r="F309" s="139"/>
      <c r="G309" s="139"/>
      <c r="H309" s="139"/>
      <c r="I309" s="132"/>
      <c r="J309" s="132"/>
      <c r="K309" s="132"/>
    </row>
    <row r="310" spans="2:11">
      <c r="B310" s="131"/>
      <c r="C310" s="131"/>
      <c r="D310" s="139"/>
      <c r="E310" s="139"/>
      <c r="F310" s="139"/>
      <c r="G310" s="139"/>
      <c r="H310" s="139"/>
      <c r="I310" s="132"/>
      <c r="J310" s="132"/>
      <c r="K310" s="132"/>
    </row>
    <row r="311" spans="2:11">
      <c r="B311" s="131"/>
      <c r="C311" s="131"/>
      <c r="D311" s="139"/>
      <c r="E311" s="139"/>
      <c r="F311" s="139"/>
      <c r="G311" s="139"/>
      <c r="H311" s="139"/>
      <c r="I311" s="132"/>
      <c r="J311" s="132"/>
      <c r="K311" s="132"/>
    </row>
    <row r="312" spans="2:11">
      <c r="B312" s="131"/>
      <c r="C312" s="131"/>
      <c r="D312" s="139"/>
      <c r="E312" s="139"/>
      <c r="F312" s="139"/>
      <c r="G312" s="139"/>
      <c r="H312" s="139"/>
      <c r="I312" s="132"/>
      <c r="J312" s="132"/>
      <c r="K312" s="13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4.710937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12152</v>
      </c>
    </row>
    <row r="6" spans="2:15" ht="26.25" customHeight="1">
      <c r="B6" s="158" t="s">
        <v>180</v>
      </c>
      <c r="C6" s="159"/>
      <c r="D6" s="159"/>
      <c r="E6" s="159"/>
      <c r="F6" s="159"/>
      <c r="G6" s="159"/>
      <c r="H6" s="159"/>
      <c r="I6" s="159"/>
      <c r="J6" s="159"/>
      <c r="K6" s="160"/>
    </row>
    <row r="7" spans="2:15" s="3" customFormat="1" ht="63">
      <c r="B7" s="59" t="s">
        <v>116</v>
      </c>
      <c r="C7" s="61" t="s">
        <v>46</v>
      </c>
      <c r="D7" s="61" t="s">
        <v>15</v>
      </c>
      <c r="E7" s="61" t="s">
        <v>16</v>
      </c>
      <c r="F7" s="61" t="s">
        <v>59</v>
      </c>
      <c r="G7" s="61" t="s">
        <v>101</v>
      </c>
      <c r="H7" s="61" t="s">
        <v>55</v>
      </c>
      <c r="I7" s="61" t="s">
        <v>110</v>
      </c>
      <c r="J7" s="61" t="s">
        <v>149</v>
      </c>
      <c r="K7" s="63" t="s">
        <v>150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203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117" t="s">
        <v>58</v>
      </c>
      <c r="C10" s="118"/>
      <c r="D10" s="118"/>
      <c r="E10" s="118"/>
      <c r="F10" s="118"/>
      <c r="G10" s="118"/>
      <c r="H10" s="121">
        <v>0</v>
      </c>
      <c r="I10" s="119">
        <v>1.0467519620000001</v>
      </c>
      <c r="J10" s="121">
        <v>1</v>
      </c>
      <c r="K10" s="121">
        <f>I10/'סכום נכסי הקרן'!$C$42</f>
        <v>3.2800137653970834E-5</v>
      </c>
      <c r="O10" s="1"/>
    </row>
    <row r="11" spans="2:15" ht="21" customHeight="1">
      <c r="B11" s="122" t="s">
        <v>196</v>
      </c>
      <c r="C11" s="118"/>
      <c r="D11" s="118"/>
      <c r="E11" s="118"/>
      <c r="F11" s="118"/>
      <c r="G11" s="118"/>
      <c r="H11" s="121">
        <v>0</v>
      </c>
      <c r="I11" s="119">
        <v>1.0467519620000001</v>
      </c>
      <c r="J11" s="121">
        <v>1</v>
      </c>
      <c r="K11" s="121">
        <f>I11/'סכום נכסי הקרן'!$C$42</f>
        <v>3.2800137653970834E-5</v>
      </c>
    </row>
    <row r="12" spans="2:15">
      <c r="B12" s="82" t="s">
        <v>1987</v>
      </c>
      <c r="C12" s="83" t="s">
        <v>1988</v>
      </c>
      <c r="D12" s="83" t="s">
        <v>667</v>
      </c>
      <c r="E12" s="83" t="s">
        <v>312</v>
      </c>
      <c r="F12" s="97">
        <v>0</v>
      </c>
      <c r="G12" s="96" t="s">
        <v>133</v>
      </c>
      <c r="H12" s="94">
        <v>0</v>
      </c>
      <c r="I12" s="93">
        <v>1.0467519620000001</v>
      </c>
      <c r="J12" s="94">
        <v>1</v>
      </c>
      <c r="K12" s="94">
        <f>I12/'סכום נכסי הקרן'!$C$42</f>
        <v>3.2800137653970834E-5</v>
      </c>
    </row>
    <row r="13" spans="2:15">
      <c r="B13" s="102"/>
      <c r="C13" s="83"/>
      <c r="D13" s="83"/>
      <c r="E13" s="83"/>
      <c r="F13" s="83"/>
      <c r="G13" s="83"/>
      <c r="H13" s="94"/>
      <c r="I13" s="83"/>
      <c r="J13" s="94"/>
      <c r="K13" s="83"/>
    </row>
    <row r="14" spans="2:15"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2:15"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2:15">
      <c r="B16" s="134"/>
      <c r="C16" s="98"/>
      <c r="D16" s="98"/>
      <c r="E16" s="98"/>
      <c r="F16" s="98"/>
      <c r="G16" s="98"/>
      <c r="H16" s="98"/>
      <c r="I16" s="98"/>
      <c r="J16" s="98"/>
      <c r="K16" s="98"/>
    </row>
    <row r="17" spans="2:11">
      <c r="B17" s="134"/>
      <c r="C17" s="98"/>
      <c r="D17" s="98"/>
      <c r="E17" s="98"/>
      <c r="F17" s="98"/>
      <c r="G17" s="98"/>
      <c r="H17" s="98"/>
      <c r="I17" s="98"/>
      <c r="J17" s="98"/>
      <c r="K17" s="98"/>
    </row>
    <row r="18" spans="2:11">
      <c r="B18" s="98"/>
      <c r="C18" s="98"/>
      <c r="D18" s="98"/>
      <c r="E18" s="98"/>
      <c r="F18" s="98"/>
      <c r="G18" s="98"/>
      <c r="H18" s="98"/>
      <c r="I18" s="98"/>
      <c r="J18" s="98"/>
      <c r="K18" s="98"/>
    </row>
    <row r="19" spans="2:11"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2:11">
      <c r="B20" s="98"/>
      <c r="C20" s="98"/>
      <c r="D20" s="98"/>
      <c r="E20" s="98"/>
      <c r="F20" s="98"/>
      <c r="G20" s="98"/>
      <c r="H20" s="98"/>
      <c r="I20" s="98"/>
      <c r="J20" s="98"/>
      <c r="K20" s="98"/>
    </row>
    <row r="21" spans="2:11"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2:11">
      <c r="B22" s="98"/>
      <c r="C22" s="98"/>
      <c r="D22" s="98"/>
      <c r="E22" s="98"/>
      <c r="F22" s="98"/>
      <c r="G22" s="98"/>
      <c r="H22" s="98"/>
      <c r="I22" s="98"/>
      <c r="J22" s="98"/>
      <c r="K22" s="98"/>
    </row>
    <row r="23" spans="2:11">
      <c r="B23" s="98"/>
      <c r="C23" s="98"/>
      <c r="D23" s="98"/>
      <c r="E23" s="98"/>
      <c r="F23" s="98"/>
      <c r="G23" s="98"/>
      <c r="H23" s="98"/>
      <c r="I23" s="98"/>
      <c r="J23" s="98"/>
      <c r="K23" s="98"/>
    </row>
    <row r="24" spans="2:11">
      <c r="B24" s="98"/>
      <c r="C24" s="98"/>
      <c r="D24" s="98"/>
      <c r="E24" s="98"/>
      <c r="F24" s="98"/>
      <c r="G24" s="98"/>
      <c r="H24" s="98"/>
      <c r="I24" s="98"/>
      <c r="J24" s="98"/>
      <c r="K24" s="98"/>
    </row>
    <row r="25" spans="2:11"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2:11">
      <c r="B26" s="98"/>
      <c r="C26" s="98"/>
      <c r="D26" s="98"/>
      <c r="E26" s="98"/>
      <c r="F26" s="98"/>
      <c r="G26" s="98"/>
      <c r="H26" s="98"/>
      <c r="I26" s="98"/>
      <c r="J26" s="98"/>
      <c r="K26" s="98"/>
    </row>
    <row r="27" spans="2:11"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2:11">
      <c r="B28" s="98"/>
      <c r="C28" s="98"/>
      <c r="D28" s="98"/>
      <c r="E28" s="98"/>
      <c r="F28" s="98"/>
      <c r="G28" s="98"/>
      <c r="H28" s="98"/>
      <c r="I28" s="98"/>
      <c r="J28" s="98"/>
      <c r="K28" s="98"/>
    </row>
    <row r="29" spans="2:11">
      <c r="B29" s="98"/>
      <c r="C29" s="98"/>
      <c r="D29" s="98"/>
      <c r="E29" s="98"/>
      <c r="F29" s="98"/>
      <c r="G29" s="98"/>
      <c r="H29" s="98"/>
      <c r="I29" s="98"/>
      <c r="J29" s="98"/>
      <c r="K29" s="98"/>
    </row>
    <row r="30" spans="2:11"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2:11">
      <c r="B31" s="98"/>
      <c r="C31" s="98"/>
      <c r="D31" s="98"/>
      <c r="E31" s="98"/>
      <c r="F31" s="98"/>
      <c r="G31" s="98"/>
      <c r="H31" s="98"/>
      <c r="I31" s="98"/>
      <c r="J31" s="98"/>
      <c r="K31" s="98"/>
    </row>
    <row r="32" spans="2:11"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2:11">
      <c r="B33" s="98"/>
      <c r="C33" s="98"/>
      <c r="D33" s="98"/>
      <c r="E33" s="98"/>
      <c r="F33" s="98"/>
      <c r="G33" s="98"/>
      <c r="H33" s="98"/>
      <c r="I33" s="98"/>
      <c r="J33" s="98"/>
      <c r="K33" s="98"/>
    </row>
    <row r="34" spans="2:11"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2:11">
      <c r="B35" s="98"/>
      <c r="C35" s="98"/>
      <c r="D35" s="98"/>
      <c r="E35" s="98"/>
      <c r="F35" s="98"/>
      <c r="G35" s="98"/>
      <c r="H35" s="98"/>
      <c r="I35" s="98"/>
      <c r="J35" s="98"/>
      <c r="K35" s="98"/>
    </row>
    <row r="36" spans="2:11"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2:11">
      <c r="B37" s="98"/>
      <c r="C37" s="98"/>
      <c r="D37" s="98"/>
      <c r="E37" s="98"/>
      <c r="F37" s="98"/>
      <c r="G37" s="98"/>
      <c r="H37" s="98"/>
      <c r="I37" s="98"/>
      <c r="J37" s="98"/>
      <c r="K37" s="98"/>
    </row>
    <row r="38" spans="2:11"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2:11">
      <c r="B39" s="98"/>
      <c r="C39" s="98"/>
      <c r="D39" s="98"/>
      <c r="E39" s="98"/>
      <c r="F39" s="98"/>
      <c r="G39" s="98"/>
      <c r="H39" s="98"/>
      <c r="I39" s="98"/>
      <c r="J39" s="98"/>
      <c r="K39" s="98"/>
    </row>
    <row r="40" spans="2:11"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2:11">
      <c r="B41" s="98"/>
      <c r="C41" s="98"/>
      <c r="D41" s="98"/>
      <c r="E41" s="98"/>
      <c r="F41" s="98"/>
      <c r="G41" s="98"/>
      <c r="H41" s="98"/>
      <c r="I41" s="98"/>
      <c r="J41" s="98"/>
      <c r="K41" s="98"/>
    </row>
    <row r="42" spans="2:11">
      <c r="B42" s="98"/>
      <c r="C42" s="98"/>
      <c r="D42" s="98"/>
      <c r="E42" s="98"/>
      <c r="F42" s="98"/>
      <c r="G42" s="98"/>
      <c r="H42" s="98"/>
      <c r="I42" s="98"/>
      <c r="J42" s="98"/>
      <c r="K42" s="98"/>
    </row>
    <row r="43" spans="2:11">
      <c r="B43" s="98"/>
      <c r="C43" s="98"/>
      <c r="D43" s="98"/>
      <c r="E43" s="98"/>
      <c r="F43" s="98"/>
      <c r="G43" s="98"/>
      <c r="H43" s="98"/>
      <c r="I43" s="98"/>
      <c r="J43" s="98"/>
      <c r="K43" s="98"/>
    </row>
    <row r="44" spans="2:11">
      <c r="B44" s="98"/>
      <c r="C44" s="98"/>
      <c r="D44" s="98"/>
      <c r="E44" s="98"/>
      <c r="F44" s="98"/>
      <c r="G44" s="98"/>
      <c r="H44" s="98"/>
      <c r="I44" s="98"/>
      <c r="J44" s="98"/>
      <c r="K44" s="98"/>
    </row>
    <row r="45" spans="2:11">
      <c r="B45" s="98"/>
      <c r="C45" s="98"/>
      <c r="D45" s="98"/>
      <c r="E45" s="98"/>
      <c r="F45" s="98"/>
      <c r="G45" s="98"/>
      <c r="H45" s="98"/>
      <c r="I45" s="98"/>
      <c r="J45" s="98"/>
      <c r="K45" s="98"/>
    </row>
    <row r="46" spans="2:11">
      <c r="B46" s="98"/>
      <c r="C46" s="98"/>
      <c r="D46" s="98"/>
      <c r="E46" s="98"/>
      <c r="F46" s="98"/>
      <c r="G46" s="98"/>
      <c r="H46" s="98"/>
      <c r="I46" s="98"/>
      <c r="J46" s="98"/>
      <c r="K46" s="98"/>
    </row>
    <row r="47" spans="2:11">
      <c r="B47" s="98"/>
      <c r="C47" s="98"/>
      <c r="D47" s="98"/>
      <c r="E47" s="98"/>
      <c r="F47" s="98"/>
      <c r="G47" s="98"/>
      <c r="H47" s="98"/>
      <c r="I47" s="98"/>
      <c r="J47" s="98"/>
      <c r="K47" s="98"/>
    </row>
    <row r="48" spans="2:11">
      <c r="B48" s="98"/>
      <c r="C48" s="98"/>
      <c r="D48" s="98"/>
      <c r="E48" s="98"/>
      <c r="F48" s="98"/>
      <c r="G48" s="98"/>
      <c r="H48" s="98"/>
      <c r="I48" s="98"/>
      <c r="J48" s="98"/>
      <c r="K48" s="98"/>
    </row>
    <row r="49" spans="2:11">
      <c r="B49" s="98"/>
      <c r="C49" s="98"/>
      <c r="D49" s="98"/>
      <c r="E49" s="98"/>
      <c r="F49" s="98"/>
      <c r="G49" s="98"/>
      <c r="H49" s="98"/>
      <c r="I49" s="98"/>
      <c r="J49" s="98"/>
      <c r="K49" s="98"/>
    </row>
    <row r="50" spans="2:11">
      <c r="B50" s="98"/>
      <c r="C50" s="98"/>
      <c r="D50" s="98"/>
      <c r="E50" s="98"/>
      <c r="F50" s="98"/>
      <c r="G50" s="98"/>
      <c r="H50" s="98"/>
      <c r="I50" s="98"/>
      <c r="J50" s="98"/>
      <c r="K50" s="98"/>
    </row>
    <row r="51" spans="2:11"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2:11">
      <c r="B52" s="98"/>
      <c r="C52" s="98"/>
      <c r="D52" s="98"/>
      <c r="E52" s="98"/>
      <c r="F52" s="98"/>
      <c r="G52" s="98"/>
      <c r="H52" s="98"/>
      <c r="I52" s="98"/>
      <c r="J52" s="98"/>
      <c r="K52" s="98"/>
    </row>
    <row r="53" spans="2:11">
      <c r="B53" s="98"/>
      <c r="C53" s="98"/>
      <c r="D53" s="98"/>
      <c r="E53" s="98"/>
      <c r="F53" s="98"/>
      <c r="G53" s="98"/>
      <c r="H53" s="98"/>
      <c r="I53" s="98"/>
      <c r="J53" s="98"/>
      <c r="K53" s="98"/>
    </row>
    <row r="54" spans="2:11">
      <c r="B54" s="98"/>
      <c r="C54" s="98"/>
      <c r="D54" s="98"/>
      <c r="E54" s="98"/>
      <c r="F54" s="98"/>
      <c r="G54" s="98"/>
      <c r="H54" s="98"/>
      <c r="I54" s="98"/>
      <c r="J54" s="98"/>
      <c r="K54" s="98"/>
    </row>
    <row r="55" spans="2:11">
      <c r="B55" s="98"/>
      <c r="C55" s="98"/>
      <c r="D55" s="98"/>
      <c r="E55" s="98"/>
      <c r="F55" s="98"/>
      <c r="G55" s="98"/>
      <c r="H55" s="98"/>
      <c r="I55" s="98"/>
      <c r="J55" s="98"/>
      <c r="K55" s="98"/>
    </row>
    <row r="56" spans="2:11">
      <c r="B56" s="98"/>
      <c r="C56" s="98"/>
      <c r="D56" s="98"/>
      <c r="E56" s="98"/>
      <c r="F56" s="98"/>
      <c r="G56" s="98"/>
      <c r="H56" s="98"/>
      <c r="I56" s="98"/>
      <c r="J56" s="98"/>
      <c r="K56" s="98"/>
    </row>
    <row r="57" spans="2:11">
      <c r="B57" s="98"/>
      <c r="C57" s="98"/>
      <c r="D57" s="98"/>
      <c r="E57" s="98"/>
      <c r="F57" s="98"/>
      <c r="G57" s="98"/>
      <c r="H57" s="98"/>
      <c r="I57" s="98"/>
      <c r="J57" s="98"/>
      <c r="K57" s="98"/>
    </row>
    <row r="58" spans="2:11">
      <c r="B58" s="98"/>
      <c r="C58" s="98"/>
      <c r="D58" s="98"/>
      <c r="E58" s="98"/>
      <c r="F58" s="98"/>
      <c r="G58" s="98"/>
      <c r="H58" s="98"/>
      <c r="I58" s="98"/>
      <c r="J58" s="98"/>
      <c r="K58" s="98"/>
    </row>
    <row r="59" spans="2:11">
      <c r="B59" s="98"/>
      <c r="C59" s="98"/>
      <c r="D59" s="98"/>
      <c r="E59" s="98"/>
      <c r="F59" s="98"/>
      <c r="G59" s="98"/>
      <c r="H59" s="98"/>
      <c r="I59" s="98"/>
      <c r="J59" s="98"/>
      <c r="K59" s="98"/>
    </row>
    <row r="60" spans="2:11">
      <c r="B60" s="98"/>
      <c r="C60" s="98"/>
      <c r="D60" s="98"/>
      <c r="E60" s="98"/>
      <c r="F60" s="98"/>
      <c r="G60" s="98"/>
      <c r="H60" s="98"/>
      <c r="I60" s="98"/>
      <c r="J60" s="98"/>
      <c r="K60" s="98"/>
    </row>
    <row r="61" spans="2:11">
      <c r="B61" s="98"/>
      <c r="C61" s="98"/>
      <c r="D61" s="98"/>
      <c r="E61" s="98"/>
      <c r="F61" s="98"/>
      <c r="G61" s="98"/>
      <c r="H61" s="98"/>
      <c r="I61" s="98"/>
      <c r="J61" s="98"/>
      <c r="K61" s="98"/>
    </row>
    <row r="62" spans="2:11">
      <c r="B62" s="98"/>
      <c r="C62" s="98"/>
      <c r="D62" s="98"/>
      <c r="E62" s="98"/>
      <c r="F62" s="98"/>
      <c r="G62" s="98"/>
      <c r="H62" s="98"/>
      <c r="I62" s="98"/>
      <c r="J62" s="98"/>
      <c r="K62" s="98"/>
    </row>
    <row r="63" spans="2:11">
      <c r="B63" s="98"/>
      <c r="C63" s="98"/>
      <c r="D63" s="98"/>
      <c r="E63" s="98"/>
      <c r="F63" s="98"/>
      <c r="G63" s="98"/>
      <c r="H63" s="98"/>
      <c r="I63" s="98"/>
      <c r="J63" s="98"/>
      <c r="K63" s="98"/>
    </row>
    <row r="64" spans="2:11"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2:11">
      <c r="B65" s="98"/>
      <c r="C65" s="98"/>
      <c r="D65" s="98"/>
      <c r="E65" s="98"/>
      <c r="F65" s="98"/>
      <c r="G65" s="98"/>
      <c r="H65" s="98"/>
      <c r="I65" s="98"/>
      <c r="J65" s="98"/>
      <c r="K65" s="98"/>
    </row>
    <row r="66" spans="2:11"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2:11"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2:11"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2:11">
      <c r="B69" s="98"/>
      <c r="C69" s="98"/>
      <c r="D69" s="98"/>
      <c r="E69" s="98"/>
      <c r="F69" s="98"/>
      <c r="G69" s="98"/>
      <c r="H69" s="98"/>
      <c r="I69" s="98"/>
      <c r="J69" s="98"/>
      <c r="K69" s="98"/>
    </row>
    <row r="70" spans="2:11">
      <c r="B70" s="98"/>
      <c r="C70" s="98"/>
      <c r="D70" s="98"/>
      <c r="E70" s="98"/>
      <c r="F70" s="98"/>
      <c r="G70" s="98"/>
      <c r="H70" s="98"/>
      <c r="I70" s="98"/>
      <c r="J70" s="98"/>
      <c r="K70" s="98"/>
    </row>
    <row r="71" spans="2:11">
      <c r="B71" s="98"/>
      <c r="C71" s="98"/>
      <c r="D71" s="98"/>
      <c r="E71" s="98"/>
      <c r="F71" s="98"/>
      <c r="G71" s="98"/>
      <c r="H71" s="98"/>
      <c r="I71" s="98"/>
      <c r="J71" s="98"/>
      <c r="K71" s="98"/>
    </row>
    <row r="72" spans="2:11">
      <c r="B72" s="98"/>
      <c r="C72" s="98"/>
      <c r="D72" s="98"/>
      <c r="E72" s="98"/>
      <c r="F72" s="98"/>
      <c r="G72" s="98"/>
      <c r="H72" s="98"/>
      <c r="I72" s="98"/>
      <c r="J72" s="98"/>
      <c r="K72" s="98"/>
    </row>
    <row r="73" spans="2:11">
      <c r="B73" s="98"/>
      <c r="C73" s="98"/>
      <c r="D73" s="98"/>
      <c r="E73" s="98"/>
      <c r="F73" s="98"/>
      <c r="G73" s="98"/>
      <c r="H73" s="98"/>
      <c r="I73" s="98"/>
      <c r="J73" s="98"/>
      <c r="K73" s="98"/>
    </row>
    <row r="74" spans="2:11">
      <c r="B74" s="98"/>
      <c r="C74" s="98"/>
      <c r="D74" s="98"/>
      <c r="E74" s="98"/>
      <c r="F74" s="98"/>
      <c r="G74" s="98"/>
      <c r="H74" s="98"/>
      <c r="I74" s="98"/>
      <c r="J74" s="98"/>
      <c r="K74" s="98"/>
    </row>
    <row r="75" spans="2:11">
      <c r="B75" s="98"/>
      <c r="C75" s="98"/>
      <c r="D75" s="98"/>
      <c r="E75" s="98"/>
      <c r="F75" s="98"/>
      <c r="G75" s="98"/>
      <c r="H75" s="98"/>
      <c r="I75" s="98"/>
      <c r="J75" s="98"/>
      <c r="K75" s="98"/>
    </row>
    <row r="76" spans="2:11">
      <c r="B76" s="98"/>
      <c r="C76" s="98"/>
      <c r="D76" s="98"/>
      <c r="E76" s="98"/>
      <c r="F76" s="98"/>
      <c r="G76" s="98"/>
      <c r="H76" s="98"/>
      <c r="I76" s="98"/>
      <c r="J76" s="98"/>
      <c r="K76" s="98"/>
    </row>
    <row r="77" spans="2:11">
      <c r="B77" s="98"/>
      <c r="C77" s="98"/>
      <c r="D77" s="98"/>
      <c r="E77" s="98"/>
      <c r="F77" s="98"/>
      <c r="G77" s="98"/>
      <c r="H77" s="98"/>
      <c r="I77" s="98"/>
      <c r="J77" s="98"/>
      <c r="K77" s="98"/>
    </row>
    <row r="78" spans="2:11">
      <c r="B78" s="98"/>
      <c r="C78" s="98"/>
      <c r="D78" s="98"/>
      <c r="E78" s="98"/>
      <c r="F78" s="98"/>
      <c r="G78" s="98"/>
      <c r="H78" s="98"/>
      <c r="I78" s="98"/>
      <c r="J78" s="98"/>
      <c r="K78" s="98"/>
    </row>
    <row r="79" spans="2:11">
      <c r="B79" s="98"/>
      <c r="C79" s="98"/>
      <c r="D79" s="98"/>
      <c r="E79" s="98"/>
      <c r="F79" s="98"/>
      <c r="G79" s="98"/>
      <c r="H79" s="98"/>
      <c r="I79" s="98"/>
      <c r="J79" s="98"/>
      <c r="K79" s="98"/>
    </row>
    <row r="80" spans="2:11">
      <c r="B80" s="98"/>
      <c r="C80" s="98"/>
      <c r="D80" s="98"/>
      <c r="E80" s="98"/>
      <c r="F80" s="98"/>
      <c r="G80" s="98"/>
      <c r="H80" s="98"/>
      <c r="I80" s="98"/>
      <c r="J80" s="98"/>
      <c r="K80" s="98"/>
    </row>
    <row r="81" spans="2:11">
      <c r="B81" s="98"/>
      <c r="C81" s="98"/>
      <c r="D81" s="98"/>
      <c r="E81" s="98"/>
      <c r="F81" s="98"/>
      <c r="G81" s="98"/>
      <c r="H81" s="98"/>
      <c r="I81" s="98"/>
      <c r="J81" s="98"/>
      <c r="K81" s="98"/>
    </row>
    <row r="82" spans="2:11">
      <c r="B82" s="98"/>
      <c r="C82" s="98"/>
      <c r="D82" s="98"/>
      <c r="E82" s="98"/>
      <c r="F82" s="98"/>
      <c r="G82" s="98"/>
      <c r="H82" s="98"/>
      <c r="I82" s="98"/>
      <c r="J82" s="98"/>
      <c r="K82" s="98"/>
    </row>
    <row r="83" spans="2:11">
      <c r="B83" s="98"/>
      <c r="C83" s="98"/>
      <c r="D83" s="98"/>
      <c r="E83" s="98"/>
      <c r="F83" s="98"/>
      <c r="G83" s="98"/>
      <c r="H83" s="98"/>
      <c r="I83" s="98"/>
      <c r="J83" s="98"/>
      <c r="K83" s="98"/>
    </row>
    <row r="84" spans="2:11">
      <c r="B84" s="98"/>
      <c r="C84" s="98"/>
      <c r="D84" s="98"/>
      <c r="E84" s="98"/>
      <c r="F84" s="98"/>
      <c r="G84" s="98"/>
      <c r="H84" s="98"/>
      <c r="I84" s="98"/>
      <c r="J84" s="98"/>
      <c r="K84" s="98"/>
    </row>
    <row r="85" spans="2:11">
      <c r="B85" s="98"/>
      <c r="C85" s="98"/>
      <c r="D85" s="98"/>
      <c r="E85" s="98"/>
      <c r="F85" s="98"/>
      <c r="G85" s="98"/>
      <c r="H85" s="98"/>
      <c r="I85" s="98"/>
      <c r="J85" s="98"/>
      <c r="K85" s="98"/>
    </row>
    <row r="86" spans="2:11">
      <c r="B86" s="98"/>
      <c r="C86" s="98"/>
      <c r="D86" s="98"/>
      <c r="E86" s="98"/>
      <c r="F86" s="98"/>
      <c r="G86" s="98"/>
      <c r="H86" s="98"/>
      <c r="I86" s="98"/>
      <c r="J86" s="98"/>
      <c r="K86" s="98"/>
    </row>
    <row r="87" spans="2:11">
      <c r="B87" s="98"/>
      <c r="C87" s="98"/>
      <c r="D87" s="98"/>
      <c r="E87" s="98"/>
      <c r="F87" s="98"/>
      <c r="G87" s="98"/>
      <c r="H87" s="98"/>
      <c r="I87" s="98"/>
      <c r="J87" s="98"/>
      <c r="K87" s="98"/>
    </row>
    <row r="88" spans="2:11">
      <c r="B88" s="98"/>
      <c r="C88" s="98"/>
      <c r="D88" s="98"/>
      <c r="E88" s="98"/>
      <c r="F88" s="98"/>
      <c r="G88" s="98"/>
      <c r="H88" s="98"/>
      <c r="I88" s="98"/>
      <c r="J88" s="98"/>
      <c r="K88" s="98"/>
    </row>
    <row r="89" spans="2:11">
      <c r="B89" s="98"/>
      <c r="C89" s="98"/>
      <c r="D89" s="98"/>
      <c r="E89" s="98"/>
      <c r="F89" s="98"/>
      <c r="G89" s="98"/>
      <c r="H89" s="98"/>
      <c r="I89" s="98"/>
      <c r="J89" s="98"/>
      <c r="K89" s="98"/>
    </row>
    <row r="90" spans="2:11">
      <c r="B90" s="98"/>
      <c r="C90" s="98"/>
      <c r="D90" s="98"/>
      <c r="E90" s="98"/>
      <c r="F90" s="98"/>
      <c r="G90" s="98"/>
      <c r="H90" s="98"/>
      <c r="I90" s="98"/>
      <c r="J90" s="98"/>
      <c r="K90" s="98"/>
    </row>
    <row r="91" spans="2:11">
      <c r="B91" s="98"/>
      <c r="C91" s="98"/>
      <c r="D91" s="98"/>
      <c r="E91" s="98"/>
      <c r="F91" s="98"/>
      <c r="G91" s="98"/>
      <c r="H91" s="98"/>
      <c r="I91" s="98"/>
      <c r="J91" s="98"/>
      <c r="K91" s="98"/>
    </row>
    <row r="92" spans="2:11">
      <c r="B92" s="98"/>
      <c r="C92" s="98"/>
      <c r="D92" s="98"/>
      <c r="E92" s="98"/>
      <c r="F92" s="98"/>
      <c r="G92" s="98"/>
      <c r="H92" s="98"/>
      <c r="I92" s="98"/>
      <c r="J92" s="98"/>
      <c r="K92" s="98"/>
    </row>
    <row r="93" spans="2:11">
      <c r="B93" s="98"/>
      <c r="C93" s="98"/>
      <c r="D93" s="98"/>
      <c r="E93" s="98"/>
      <c r="F93" s="98"/>
      <c r="G93" s="98"/>
      <c r="H93" s="98"/>
      <c r="I93" s="98"/>
      <c r="J93" s="98"/>
      <c r="K93" s="98"/>
    </row>
    <row r="94" spans="2:11">
      <c r="B94" s="98"/>
      <c r="C94" s="98"/>
      <c r="D94" s="98"/>
      <c r="E94" s="98"/>
      <c r="F94" s="98"/>
      <c r="G94" s="98"/>
      <c r="H94" s="98"/>
      <c r="I94" s="98"/>
      <c r="J94" s="98"/>
      <c r="K94" s="98"/>
    </row>
    <row r="95" spans="2:11">
      <c r="B95" s="98"/>
      <c r="C95" s="98"/>
      <c r="D95" s="98"/>
      <c r="E95" s="98"/>
      <c r="F95" s="98"/>
      <c r="G95" s="98"/>
      <c r="H95" s="98"/>
      <c r="I95" s="98"/>
      <c r="J95" s="98"/>
      <c r="K95" s="98"/>
    </row>
    <row r="96" spans="2:11">
      <c r="B96" s="98"/>
      <c r="C96" s="98"/>
      <c r="D96" s="98"/>
      <c r="E96" s="98"/>
      <c r="F96" s="98"/>
      <c r="G96" s="98"/>
      <c r="H96" s="98"/>
      <c r="I96" s="98"/>
      <c r="J96" s="98"/>
      <c r="K96" s="98"/>
    </row>
    <row r="97" spans="2:11">
      <c r="B97" s="98"/>
      <c r="C97" s="98"/>
      <c r="D97" s="98"/>
      <c r="E97" s="98"/>
      <c r="F97" s="98"/>
      <c r="G97" s="98"/>
      <c r="H97" s="98"/>
      <c r="I97" s="98"/>
      <c r="J97" s="98"/>
      <c r="K97" s="98"/>
    </row>
    <row r="98" spans="2:11">
      <c r="B98" s="98"/>
      <c r="C98" s="98"/>
      <c r="D98" s="98"/>
      <c r="E98" s="98"/>
      <c r="F98" s="98"/>
      <c r="G98" s="98"/>
      <c r="H98" s="98"/>
      <c r="I98" s="98"/>
      <c r="J98" s="98"/>
      <c r="K98" s="98"/>
    </row>
    <row r="99" spans="2:11">
      <c r="B99" s="98"/>
      <c r="C99" s="98"/>
      <c r="D99" s="98"/>
      <c r="E99" s="98"/>
      <c r="F99" s="98"/>
      <c r="G99" s="98"/>
      <c r="H99" s="98"/>
      <c r="I99" s="98"/>
      <c r="J99" s="98"/>
      <c r="K99" s="98"/>
    </row>
    <row r="100" spans="2:11">
      <c r="B100" s="98"/>
      <c r="C100" s="98"/>
      <c r="D100" s="98"/>
      <c r="E100" s="98"/>
      <c r="F100" s="98"/>
      <c r="G100" s="98"/>
      <c r="H100" s="98"/>
      <c r="I100" s="98"/>
      <c r="J100" s="98"/>
      <c r="K100" s="98"/>
    </row>
    <row r="101" spans="2:11">
      <c r="B101" s="98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2:11">
      <c r="B102" s="98"/>
      <c r="C102" s="98"/>
      <c r="D102" s="98"/>
      <c r="E102" s="98"/>
      <c r="F102" s="98"/>
      <c r="G102" s="98"/>
      <c r="H102" s="98"/>
      <c r="I102" s="98"/>
      <c r="J102" s="98"/>
      <c r="K102" s="98"/>
    </row>
    <row r="103" spans="2:11">
      <c r="B103" s="98"/>
      <c r="C103" s="98"/>
      <c r="D103" s="98"/>
      <c r="E103" s="98"/>
      <c r="F103" s="98"/>
      <c r="G103" s="98"/>
      <c r="H103" s="98"/>
      <c r="I103" s="98"/>
      <c r="J103" s="98"/>
      <c r="K103" s="98"/>
    </row>
    <row r="104" spans="2:11">
      <c r="B104" s="98"/>
      <c r="C104" s="98"/>
      <c r="D104" s="98"/>
      <c r="E104" s="98"/>
      <c r="F104" s="98"/>
      <c r="G104" s="98"/>
      <c r="H104" s="98"/>
      <c r="I104" s="98"/>
      <c r="J104" s="98"/>
      <c r="K104" s="98"/>
    </row>
    <row r="105" spans="2:11">
      <c r="B105" s="98"/>
      <c r="C105" s="98"/>
      <c r="D105" s="98"/>
      <c r="E105" s="98"/>
      <c r="F105" s="98"/>
      <c r="G105" s="98"/>
      <c r="H105" s="98"/>
      <c r="I105" s="98"/>
      <c r="J105" s="98"/>
      <c r="K105" s="98"/>
    </row>
    <row r="106" spans="2:11">
      <c r="B106" s="98"/>
      <c r="C106" s="98"/>
      <c r="D106" s="98"/>
      <c r="E106" s="98"/>
      <c r="F106" s="98"/>
      <c r="G106" s="98"/>
      <c r="H106" s="98"/>
      <c r="I106" s="98"/>
      <c r="J106" s="98"/>
      <c r="K106" s="98"/>
    </row>
    <row r="107" spans="2:11">
      <c r="B107" s="98"/>
      <c r="C107" s="98"/>
      <c r="D107" s="98"/>
      <c r="E107" s="98"/>
      <c r="F107" s="98"/>
      <c r="G107" s="98"/>
      <c r="H107" s="98"/>
      <c r="I107" s="98"/>
      <c r="J107" s="98"/>
      <c r="K107" s="98"/>
    </row>
    <row r="108" spans="2:11"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2:11"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2:11">
      <c r="B110" s="98"/>
      <c r="C110" s="98"/>
      <c r="D110" s="98"/>
      <c r="E110" s="98"/>
      <c r="F110" s="98"/>
      <c r="G110" s="98"/>
      <c r="H110" s="98"/>
      <c r="I110" s="98"/>
      <c r="J110" s="98"/>
      <c r="K110" s="98"/>
    </row>
    <row r="111" spans="2:11">
      <c r="B111" s="98"/>
      <c r="C111" s="98"/>
      <c r="D111" s="98"/>
      <c r="E111" s="98"/>
      <c r="F111" s="98"/>
      <c r="G111" s="98"/>
      <c r="H111" s="98"/>
      <c r="I111" s="98"/>
      <c r="J111" s="98"/>
      <c r="K111" s="98"/>
    </row>
    <row r="112" spans="2:11">
      <c r="B112" s="98"/>
      <c r="C112" s="98"/>
      <c r="D112" s="98"/>
      <c r="E112" s="98"/>
      <c r="F112" s="98"/>
      <c r="G112" s="98"/>
      <c r="H112" s="98"/>
      <c r="I112" s="98"/>
      <c r="J112" s="98"/>
      <c r="K112" s="98"/>
    </row>
    <row r="113" spans="2:11">
      <c r="B113" s="131"/>
      <c r="C113" s="132"/>
      <c r="D113" s="139"/>
      <c r="E113" s="139"/>
      <c r="F113" s="139"/>
      <c r="G113" s="139"/>
      <c r="H113" s="139"/>
      <c r="I113" s="132"/>
      <c r="J113" s="132"/>
      <c r="K113" s="132"/>
    </row>
    <row r="114" spans="2:11">
      <c r="B114" s="131"/>
      <c r="C114" s="132"/>
      <c r="D114" s="139"/>
      <c r="E114" s="139"/>
      <c r="F114" s="139"/>
      <c r="G114" s="139"/>
      <c r="H114" s="139"/>
      <c r="I114" s="132"/>
      <c r="J114" s="132"/>
      <c r="K114" s="132"/>
    </row>
    <row r="115" spans="2:11">
      <c r="B115" s="131"/>
      <c r="C115" s="132"/>
      <c r="D115" s="139"/>
      <c r="E115" s="139"/>
      <c r="F115" s="139"/>
      <c r="G115" s="139"/>
      <c r="H115" s="139"/>
      <c r="I115" s="132"/>
      <c r="J115" s="132"/>
      <c r="K115" s="132"/>
    </row>
    <row r="116" spans="2:11">
      <c r="B116" s="131"/>
      <c r="C116" s="132"/>
      <c r="D116" s="139"/>
      <c r="E116" s="139"/>
      <c r="F116" s="139"/>
      <c r="G116" s="139"/>
      <c r="H116" s="139"/>
      <c r="I116" s="132"/>
      <c r="J116" s="132"/>
      <c r="K116" s="132"/>
    </row>
    <row r="117" spans="2:11">
      <c r="B117" s="131"/>
      <c r="C117" s="132"/>
      <c r="D117" s="139"/>
      <c r="E117" s="139"/>
      <c r="F117" s="139"/>
      <c r="G117" s="139"/>
      <c r="H117" s="139"/>
      <c r="I117" s="132"/>
      <c r="J117" s="132"/>
      <c r="K117" s="132"/>
    </row>
    <row r="118" spans="2:11">
      <c r="B118" s="131"/>
      <c r="C118" s="132"/>
      <c r="D118" s="139"/>
      <c r="E118" s="139"/>
      <c r="F118" s="139"/>
      <c r="G118" s="139"/>
      <c r="H118" s="139"/>
      <c r="I118" s="132"/>
      <c r="J118" s="132"/>
      <c r="K118" s="132"/>
    </row>
    <row r="119" spans="2:11">
      <c r="B119" s="131"/>
      <c r="C119" s="132"/>
      <c r="D119" s="139"/>
      <c r="E119" s="139"/>
      <c r="F119" s="139"/>
      <c r="G119" s="139"/>
      <c r="H119" s="139"/>
      <c r="I119" s="132"/>
      <c r="J119" s="132"/>
      <c r="K119" s="132"/>
    </row>
    <row r="120" spans="2:11">
      <c r="B120" s="131"/>
      <c r="C120" s="132"/>
      <c r="D120" s="139"/>
      <c r="E120" s="139"/>
      <c r="F120" s="139"/>
      <c r="G120" s="139"/>
      <c r="H120" s="139"/>
      <c r="I120" s="132"/>
      <c r="J120" s="132"/>
      <c r="K120" s="132"/>
    </row>
    <row r="121" spans="2:11">
      <c r="B121" s="131"/>
      <c r="C121" s="132"/>
      <c r="D121" s="139"/>
      <c r="E121" s="139"/>
      <c r="F121" s="139"/>
      <c r="G121" s="139"/>
      <c r="H121" s="139"/>
      <c r="I121" s="132"/>
      <c r="J121" s="132"/>
      <c r="K121" s="132"/>
    </row>
    <row r="122" spans="2:11">
      <c r="B122" s="131"/>
      <c r="C122" s="132"/>
      <c r="D122" s="139"/>
      <c r="E122" s="139"/>
      <c r="F122" s="139"/>
      <c r="G122" s="139"/>
      <c r="H122" s="139"/>
      <c r="I122" s="132"/>
      <c r="J122" s="132"/>
      <c r="K122" s="132"/>
    </row>
    <row r="123" spans="2:11">
      <c r="B123" s="131"/>
      <c r="C123" s="132"/>
      <c r="D123" s="139"/>
      <c r="E123" s="139"/>
      <c r="F123" s="139"/>
      <c r="G123" s="139"/>
      <c r="H123" s="139"/>
      <c r="I123" s="132"/>
      <c r="J123" s="132"/>
      <c r="K123" s="132"/>
    </row>
    <row r="124" spans="2:11">
      <c r="B124" s="131"/>
      <c r="C124" s="132"/>
      <c r="D124" s="139"/>
      <c r="E124" s="139"/>
      <c r="F124" s="139"/>
      <c r="G124" s="139"/>
      <c r="H124" s="139"/>
      <c r="I124" s="132"/>
      <c r="J124" s="132"/>
      <c r="K124" s="132"/>
    </row>
    <row r="125" spans="2:11">
      <c r="B125" s="131"/>
      <c r="C125" s="132"/>
      <c r="D125" s="139"/>
      <c r="E125" s="139"/>
      <c r="F125" s="139"/>
      <c r="G125" s="139"/>
      <c r="H125" s="139"/>
      <c r="I125" s="132"/>
      <c r="J125" s="132"/>
      <c r="K125" s="132"/>
    </row>
    <row r="126" spans="2:11">
      <c r="B126" s="131"/>
      <c r="C126" s="132"/>
      <c r="D126" s="139"/>
      <c r="E126" s="139"/>
      <c r="F126" s="139"/>
      <c r="G126" s="139"/>
      <c r="H126" s="139"/>
      <c r="I126" s="132"/>
      <c r="J126" s="132"/>
      <c r="K126" s="132"/>
    </row>
    <row r="127" spans="2:11">
      <c r="B127" s="131"/>
      <c r="C127" s="132"/>
      <c r="D127" s="139"/>
      <c r="E127" s="139"/>
      <c r="F127" s="139"/>
      <c r="G127" s="139"/>
      <c r="H127" s="139"/>
      <c r="I127" s="132"/>
      <c r="J127" s="132"/>
      <c r="K127" s="132"/>
    </row>
    <row r="128" spans="2:11">
      <c r="B128" s="131"/>
      <c r="C128" s="132"/>
      <c r="D128" s="139"/>
      <c r="E128" s="139"/>
      <c r="F128" s="139"/>
      <c r="G128" s="139"/>
      <c r="H128" s="139"/>
      <c r="I128" s="132"/>
      <c r="J128" s="132"/>
      <c r="K128" s="132"/>
    </row>
    <row r="129" spans="2:11">
      <c r="B129" s="131"/>
      <c r="C129" s="132"/>
      <c r="D129" s="139"/>
      <c r="E129" s="139"/>
      <c r="F129" s="139"/>
      <c r="G129" s="139"/>
      <c r="H129" s="139"/>
      <c r="I129" s="132"/>
      <c r="J129" s="132"/>
      <c r="K129" s="132"/>
    </row>
    <row r="130" spans="2:11">
      <c r="B130" s="131"/>
      <c r="C130" s="132"/>
      <c r="D130" s="139"/>
      <c r="E130" s="139"/>
      <c r="F130" s="139"/>
      <c r="G130" s="139"/>
      <c r="H130" s="139"/>
      <c r="I130" s="132"/>
      <c r="J130" s="132"/>
      <c r="K130" s="132"/>
    </row>
    <row r="131" spans="2:11">
      <c r="B131" s="131"/>
      <c r="C131" s="132"/>
      <c r="D131" s="139"/>
      <c r="E131" s="139"/>
      <c r="F131" s="139"/>
      <c r="G131" s="139"/>
      <c r="H131" s="139"/>
      <c r="I131" s="132"/>
      <c r="J131" s="132"/>
      <c r="K131" s="132"/>
    </row>
    <row r="132" spans="2:11">
      <c r="B132" s="131"/>
      <c r="C132" s="132"/>
      <c r="D132" s="139"/>
      <c r="E132" s="139"/>
      <c r="F132" s="139"/>
      <c r="G132" s="139"/>
      <c r="H132" s="139"/>
      <c r="I132" s="132"/>
      <c r="J132" s="132"/>
      <c r="K132" s="132"/>
    </row>
    <row r="133" spans="2:11">
      <c r="B133" s="131"/>
      <c r="C133" s="132"/>
      <c r="D133" s="139"/>
      <c r="E133" s="139"/>
      <c r="F133" s="139"/>
      <c r="G133" s="139"/>
      <c r="H133" s="139"/>
      <c r="I133" s="132"/>
      <c r="J133" s="132"/>
      <c r="K133" s="132"/>
    </row>
    <row r="134" spans="2:11">
      <c r="B134" s="131"/>
      <c r="C134" s="132"/>
      <c r="D134" s="139"/>
      <c r="E134" s="139"/>
      <c r="F134" s="139"/>
      <c r="G134" s="139"/>
      <c r="H134" s="139"/>
      <c r="I134" s="132"/>
      <c r="J134" s="132"/>
      <c r="K134" s="132"/>
    </row>
    <row r="135" spans="2:11">
      <c r="B135" s="131"/>
      <c r="C135" s="132"/>
      <c r="D135" s="139"/>
      <c r="E135" s="139"/>
      <c r="F135" s="139"/>
      <c r="G135" s="139"/>
      <c r="H135" s="139"/>
      <c r="I135" s="132"/>
      <c r="J135" s="132"/>
      <c r="K135" s="132"/>
    </row>
    <row r="136" spans="2:11">
      <c r="B136" s="131"/>
      <c r="C136" s="132"/>
      <c r="D136" s="139"/>
      <c r="E136" s="139"/>
      <c r="F136" s="139"/>
      <c r="G136" s="139"/>
      <c r="H136" s="139"/>
      <c r="I136" s="132"/>
      <c r="J136" s="132"/>
      <c r="K136" s="132"/>
    </row>
    <row r="137" spans="2:11">
      <c r="B137" s="131"/>
      <c r="C137" s="132"/>
      <c r="D137" s="139"/>
      <c r="E137" s="139"/>
      <c r="F137" s="139"/>
      <c r="G137" s="139"/>
      <c r="H137" s="139"/>
      <c r="I137" s="132"/>
      <c r="J137" s="132"/>
      <c r="K137" s="132"/>
    </row>
    <row r="138" spans="2:11">
      <c r="B138" s="131"/>
      <c r="C138" s="132"/>
      <c r="D138" s="139"/>
      <c r="E138" s="139"/>
      <c r="F138" s="139"/>
      <c r="G138" s="139"/>
      <c r="H138" s="139"/>
      <c r="I138" s="132"/>
      <c r="J138" s="132"/>
      <c r="K138" s="132"/>
    </row>
    <row r="139" spans="2:11">
      <c r="B139" s="131"/>
      <c r="C139" s="132"/>
      <c r="D139" s="139"/>
      <c r="E139" s="139"/>
      <c r="F139" s="139"/>
      <c r="G139" s="139"/>
      <c r="H139" s="139"/>
      <c r="I139" s="132"/>
      <c r="J139" s="132"/>
      <c r="K139" s="132"/>
    </row>
    <row r="140" spans="2:11">
      <c r="B140" s="131"/>
      <c r="C140" s="132"/>
      <c r="D140" s="139"/>
      <c r="E140" s="139"/>
      <c r="F140" s="139"/>
      <c r="G140" s="139"/>
      <c r="H140" s="139"/>
      <c r="I140" s="132"/>
      <c r="J140" s="132"/>
      <c r="K140" s="132"/>
    </row>
    <row r="141" spans="2:11">
      <c r="B141" s="131"/>
      <c r="C141" s="132"/>
      <c r="D141" s="139"/>
      <c r="E141" s="139"/>
      <c r="F141" s="139"/>
      <c r="G141" s="139"/>
      <c r="H141" s="139"/>
      <c r="I141" s="132"/>
      <c r="J141" s="132"/>
      <c r="K141" s="132"/>
    </row>
    <row r="142" spans="2:11">
      <c r="B142" s="131"/>
      <c r="C142" s="132"/>
      <c r="D142" s="139"/>
      <c r="E142" s="139"/>
      <c r="F142" s="139"/>
      <c r="G142" s="139"/>
      <c r="H142" s="139"/>
      <c r="I142" s="132"/>
      <c r="J142" s="132"/>
      <c r="K142" s="132"/>
    </row>
    <row r="143" spans="2:11">
      <c r="B143" s="131"/>
      <c r="C143" s="132"/>
      <c r="D143" s="139"/>
      <c r="E143" s="139"/>
      <c r="F143" s="139"/>
      <c r="G143" s="139"/>
      <c r="H143" s="139"/>
      <c r="I143" s="132"/>
      <c r="J143" s="132"/>
      <c r="K143" s="132"/>
    </row>
    <row r="144" spans="2:11">
      <c r="B144" s="131"/>
      <c r="C144" s="132"/>
      <c r="D144" s="139"/>
      <c r="E144" s="139"/>
      <c r="F144" s="139"/>
      <c r="G144" s="139"/>
      <c r="H144" s="139"/>
      <c r="I144" s="132"/>
      <c r="J144" s="132"/>
      <c r="K144" s="132"/>
    </row>
    <row r="145" spans="2:11">
      <c r="B145" s="131"/>
      <c r="C145" s="132"/>
      <c r="D145" s="139"/>
      <c r="E145" s="139"/>
      <c r="F145" s="139"/>
      <c r="G145" s="139"/>
      <c r="H145" s="139"/>
      <c r="I145" s="132"/>
      <c r="J145" s="132"/>
      <c r="K145" s="132"/>
    </row>
    <row r="146" spans="2:11">
      <c r="B146" s="131"/>
      <c r="C146" s="132"/>
      <c r="D146" s="139"/>
      <c r="E146" s="139"/>
      <c r="F146" s="139"/>
      <c r="G146" s="139"/>
      <c r="H146" s="139"/>
      <c r="I146" s="132"/>
      <c r="J146" s="132"/>
      <c r="K146" s="132"/>
    </row>
    <row r="147" spans="2:11">
      <c r="B147" s="131"/>
      <c r="C147" s="132"/>
      <c r="D147" s="139"/>
      <c r="E147" s="139"/>
      <c r="F147" s="139"/>
      <c r="G147" s="139"/>
      <c r="H147" s="139"/>
      <c r="I147" s="132"/>
      <c r="J147" s="132"/>
      <c r="K147" s="132"/>
    </row>
    <row r="148" spans="2:11">
      <c r="B148" s="131"/>
      <c r="C148" s="132"/>
      <c r="D148" s="139"/>
      <c r="E148" s="139"/>
      <c r="F148" s="139"/>
      <c r="G148" s="139"/>
      <c r="H148" s="139"/>
      <c r="I148" s="132"/>
      <c r="J148" s="132"/>
      <c r="K148" s="132"/>
    </row>
    <row r="149" spans="2:11">
      <c r="B149" s="131"/>
      <c r="C149" s="132"/>
      <c r="D149" s="139"/>
      <c r="E149" s="139"/>
      <c r="F149" s="139"/>
      <c r="G149" s="139"/>
      <c r="H149" s="139"/>
      <c r="I149" s="132"/>
      <c r="J149" s="132"/>
      <c r="K149" s="132"/>
    </row>
    <row r="150" spans="2:11">
      <c r="B150" s="131"/>
      <c r="C150" s="132"/>
      <c r="D150" s="139"/>
      <c r="E150" s="139"/>
      <c r="F150" s="139"/>
      <c r="G150" s="139"/>
      <c r="H150" s="139"/>
      <c r="I150" s="132"/>
      <c r="J150" s="132"/>
      <c r="K150" s="132"/>
    </row>
    <row r="151" spans="2:11">
      <c r="B151" s="131"/>
      <c r="C151" s="132"/>
      <c r="D151" s="139"/>
      <c r="E151" s="139"/>
      <c r="F151" s="139"/>
      <c r="G151" s="139"/>
      <c r="H151" s="139"/>
      <c r="I151" s="132"/>
      <c r="J151" s="132"/>
      <c r="K151" s="132"/>
    </row>
    <row r="152" spans="2:11">
      <c r="B152" s="131"/>
      <c r="C152" s="132"/>
      <c r="D152" s="139"/>
      <c r="E152" s="139"/>
      <c r="F152" s="139"/>
      <c r="G152" s="139"/>
      <c r="H152" s="139"/>
      <c r="I152" s="132"/>
      <c r="J152" s="132"/>
      <c r="K152" s="132"/>
    </row>
    <row r="153" spans="2:11">
      <c r="B153" s="131"/>
      <c r="C153" s="132"/>
      <c r="D153" s="139"/>
      <c r="E153" s="139"/>
      <c r="F153" s="139"/>
      <c r="G153" s="139"/>
      <c r="H153" s="139"/>
      <c r="I153" s="132"/>
      <c r="J153" s="132"/>
      <c r="K153" s="132"/>
    </row>
    <row r="154" spans="2:11">
      <c r="B154" s="131"/>
      <c r="C154" s="132"/>
      <c r="D154" s="139"/>
      <c r="E154" s="139"/>
      <c r="F154" s="139"/>
      <c r="G154" s="139"/>
      <c r="H154" s="139"/>
      <c r="I154" s="132"/>
      <c r="J154" s="132"/>
      <c r="K154" s="132"/>
    </row>
    <row r="155" spans="2:11">
      <c r="B155" s="131"/>
      <c r="C155" s="132"/>
      <c r="D155" s="139"/>
      <c r="E155" s="139"/>
      <c r="F155" s="139"/>
      <c r="G155" s="139"/>
      <c r="H155" s="139"/>
      <c r="I155" s="132"/>
      <c r="J155" s="132"/>
      <c r="K155" s="132"/>
    </row>
    <row r="156" spans="2:11">
      <c r="B156" s="131"/>
      <c r="C156" s="132"/>
      <c r="D156" s="139"/>
      <c r="E156" s="139"/>
      <c r="F156" s="139"/>
      <c r="G156" s="139"/>
      <c r="H156" s="139"/>
      <c r="I156" s="132"/>
      <c r="J156" s="132"/>
      <c r="K156" s="132"/>
    </row>
    <row r="157" spans="2:11">
      <c r="B157" s="131"/>
      <c r="C157" s="132"/>
      <c r="D157" s="139"/>
      <c r="E157" s="139"/>
      <c r="F157" s="139"/>
      <c r="G157" s="139"/>
      <c r="H157" s="139"/>
      <c r="I157" s="132"/>
      <c r="J157" s="132"/>
      <c r="K157" s="132"/>
    </row>
    <row r="158" spans="2:11">
      <c r="B158" s="131"/>
      <c r="C158" s="132"/>
      <c r="D158" s="139"/>
      <c r="E158" s="139"/>
      <c r="F158" s="139"/>
      <c r="G158" s="139"/>
      <c r="H158" s="139"/>
      <c r="I158" s="132"/>
      <c r="J158" s="132"/>
      <c r="K158" s="132"/>
    </row>
    <row r="159" spans="2:11">
      <c r="B159" s="131"/>
      <c r="C159" s="132"/>
      <c r="D159" s="139"/>
      <c r="E159" s="139"/>
      <c r="F159" s="139"/>
      <c r="G159" s="139"/>
      <c r="H159" s="139"/>
      <c r="I159" s="132"/>
      <c r="J159" s="132"/>
      <c r="K159" s="132"/>
    </row>
    <row r="160" spans="2:11">
      <c r="B160" s="131"/>
      <c r="C160" s="132"/>
      <c r="D160" s="139"/>
      <c r="E160" s="139"/>
      <c r="F160" s="139"/>
      <c r="G160" s="139"/>
      <c r="H160" s="139"/>
      <c r="I160" s="132"/>
      <c r="J160" s="132"/>
      <c r="K160" s="132"/>
    </row>
    <row r="161" spans="2:11">
      <c r="B161" s="131"/>
      <c r="C161" s="132"/>
      <c r="D161" s="139"/>
      <c r="E161" s="139"/>
      <c r="F161" s="139"/>
      <c r="G161" s="139"/>
      <c r="H161" s="139"/>
      <c r="I161" s="132"/>
      <c r="J161" s="132"/>
      <c r="K161" s="132"/>
    </row>
    <row r="162" spans="2:11">
      <c r="B162" s="131"/>
      <c r="C162" s="132"/>
      <c r="D162" s="139"/>
      <c r="E162" s="139"/>
      <c r="F162" s="139"/>
      <c r="G162" s="139"/>
      <c r="H162" s="139"/>
      <c r="I162" s="132"/>
      <c r="J162" s="132"/>
      <c r="K162" s="132"/>
    </row>
    <row r="163" spans="2:11">
      <c r="B163" s="131"/>
      <c r="C163" s="132"/>
      <c r="D163" s="139"/>
      <c r="E163" s="139"/>
      <c r="F163" s="139"/>
      <c r="G163" s="139"/>
      <c r="H163" s="139"/>
      <c r="I163" s="132"/>
      <c r="J163" s="132"/>
      <c r="K163" s="132"/>
    </row>
    <row r="164" spans="2:11">
      <c r="B164" s="131"/>
      <c r="C164" s="132"/>
      <c r="D164" s="139"/>
      <c r="E164" s="139"/>
      <c r="F164" s="139"/>
      <c r="G164" s="139"/>
      <c r="H164" s="139"/>
      <c r="I164" s="132"/>
      <c r="J164" s="132"/>
      <c r="K164" s="132"/>
    </row>
    <row r="165" spans="2:11">
      <c r="B165" s="131"/>
      <c r="C165" s="132"/>
      <c r="D165" s="139"/>
      <c r="E165" s="139"/>
      <c r="F165" s="139"/>
      <c r="G165" s="139"/>
      <c r="H165" s="139"/>
      <c r="I165" s="132"/>
      <c r="J165" s="132"/>
      <c r="K165" s="132"/>
    </row>
    <row r="166" spans="2:11">
      <c r="B166" s="131"/>
      <c r="C166" s="132"/>
      <c r="D166" s="139"/>
      <c r="E166" s="139"/>
      <c r="F166" s="139"/>
      <c r="G166" s="139"/>
      <c r="H166" s="139"/>
      <c r="I166" s="132"/>
      <c r="J166" s="132"/>
      <c r="K166" s="132"/>
    </row>
    <row r="167" spans="2:11">
      <c r="B167" s="131"/>
      <c r="C167" s="132"/>
      <c r="D167" s="139"/>
      <c r="E167" s="139"/>
      <c r="F167" s="139"/>
      <c r="G167" s="139"/>
      <c r="H167" s="139"/>
      <c r="I167" s="132"/>
      <c r="J167" s="132"/>
      <c r="K167" s="132"/>
    </row>
    <row r="168" spans="2:11">
      <c r="B168" s="131"/>
      <c r="C168" s="132"/>
      <c r="D168" s="139"/>
      <c r="E168" s="139"/>
      <c r="F168" s="139"/>
      <c r="G168" s="139"/>
      <c r="H168" s="139"/>
      <c r="I168" s="132"/>
      <c r="J168" s="132"/>
      <c r="K168" s="132"/>
    </row>
    <row r="169" spans="2:11">
      <c r="B169" s="131"/>
      <c r="C169" s="132"/>
      <c r="D169" s="139"/>
      <c r="E169" s="139"/>
      <c r="F169" s="139"/>
      <c r="G169" s="139"/>
      <c r="H169" s="139"/>
      <c r="I169" s="132"/>
      <c r="J169" s="132"/>
      <c r="K169" s="132"/>
    </row>
    <row r="170" spans="2:11">
      <c r="B170" s="131"/>
      <c r="C170" s="132"/>
      <c r="D170" s="139"/>
      <c r="E170" s="139"/>
      <c r="F170" s="139"/>
      <c r="G170" s="139"/>
      <c r="H170" s="139"/>
      <c r="I170" s="132"/>
      <c r="J170" s="132"/>
      <c r="K170" s="132"/>
    </row>
    <row r="171" spans="2:11">
      <c r="B171" s="131"/>
      <c r="C171" s="132"/>
      <c r="D171" s="139"/>
      <c r="E171" s="139"/>
      <c r="F171" s="139"/>
      <c r="G171" s="139"/>
      <c r="H171" s="139"/>
      <c r="I171" s="132"/>
      <c r="J171" s="132"/>
      <c r="K171" s="132"/>
    </row>
    <row r="172" spans="2:11">
      <c r="B172" s="131"/>
      <c r="C172" s="132"/>
      <c r="D172" s="139"/>
      <c r="E172" s="139"/>
      <c r="F172" s="139"/>
      <c r="G172" s="139"/>
      <c r="H172" s="139"/>
      <c r="I172" s="132"/>
      <c r="J172" s="132"/>
      <c r="K172" s="132"/>
    </row>
    <row r="173" spans="2:11">
      <c r="B173" s="131"/>
      <c r="C173" s="132"/>
      <c r="D173" s="139"/>
      <c r="E173" s="139"/>
      <c r="F173" s="139"/>
      <c r="G173" s="139"/>
      <c r="H173" s="139"/>
      <c r="I173" s="132"/>
      <c r="J173" s="132"/>
      <c r="K173" s="132"/>
    </row>
    <row r="174" spans="2:11">
      <c r="B174" s="131"/>
      <c r="C174" s="132"/>
      <c r="D174" s="139"/>
      <c r="E174" s="139"/>
      <c r="F174" s="139"/>
      <c r="G174" s="139"/>
      <c r="H174" s="139"/>
      <c r="I174" s="132"/>
      <c r="J174" s="132"/>
      <c r="K174" s="132"/>
    </row>
    <row r="175" spans="2:11">
      <c r="B175" s="131"/>
      <c r="C175" s="132"/>
      <c r="D175" s="139"/>
      <c r="E175" s="139"/>
      <c r="F175" s="139"/>
      <c r="G175" s="139"/>
      <c r="H175" s="139"/>
      <c r="I175" s="132"/>
      <c r="J175" s="132"/>
      <c r="K175" s="132"/>
    </row>
    <row r="176" spans="2:11">
      <c r="B176" s="131"/>
      <c r="C176" s="132"/>
      <c r="D176" s="139"/>
      <c r="E176" s="139"/>
      <c r="F176" s="139"/>
      <c r="G176" s="139"/>
      <c r="H176" s="139"/>
      <c r="I176" s="132"/>
      <c r="J176" s="132"/>
      <c r="K176" s="132"/>
    </row>
    <row r="177" spans="2:11">
      <c r="B177" s="131"/>
      <c r="C177" s="132"/>
      <c r="D177" s="139"/>
      <c r="E177" s="139"/>
      <c r="F177" s="139"/>
      <c r="G177" s="139"/>
      <c r="H177" s="139"/>
      <c r="I177" s="132"/>
      <c r="J177" s="132"/>
      <c r="K177" s="132"/>
    </row>
    <row r="178" spans="2:11">
      <c r="B178" s="131"/>
      <c r="C178" s="132"/>
      <c r="D178" s="139"/>
      <c r="E178" s="139"/>
      <c r="F178" s="139"/>
      <c r="G178" s="139"/>
      <c r="H178" s="139"/>
      <c r="I178" s="132"/>
      <c r="J178" s="132"/>
      <c r="K178" s="132"/>
    </row>
    <row r="179" spans="2:11">
      <c r="B179" s="131"/>
      <c r="C179" s="132"/>
      <c r="D179" s="139"/>
      <c r="E179" s="139"/>
      <c r="F179" s="139"/>
      <c r="G179" s="139"/>
      <c r="H179" s="139"/>
      <c r="I179" s="132"/>
      <c r="J179" s="132"/>
      <c r="K179" s="132"/>
    </row>
    <row r="180" spans="2:11">
      <c r="B180" s="131"/>
      <c r="C180" s="132"/>
      <c r="D180" s="139"/>
      <c r="E180" s="139"/>
      <c r="F180" s="139"/>
      <c r="G180" s="139"/>
      <c r="H180" s="139"/>
      <c r="I180" s="132"/>
      <c r="J180" s="132"/>
      <c r="K180" s="132"/>
    </row>
    <row r="181" spans="2:11">
      <c r="B181" s="131"/>
      <c r="C181" s="132"/>
      <c r="D181" s="139"/>
      <c r="E181" s="139"/>
      <c r="F181" s="139"/>
      <c r="G181" s="139"/>
      <c r="H181" s="139"/>
      <c r="I181" s="132"/>
      <c r="J181" s="132"/>
      <c r="K181" s="132"/>
    </row>
    <row r="182" spans="2:11">
      <c r="B182" s="131"/>
      <c r="C182" s="132"/>
      <c r="D182" s="139"/>
      <c r="E182" s="139"/>
      <c r="F182" s="139"/>
      <c r="G182" s="139"/>
      <c r="H182" s="139"/>
      <c r="I182" s="132"/>
      <c r="J182" s="132"/>
      <c r="K182" s="132"/>
    </row>
    <row r="183" spans="2:11">
      <c r="B183" s="131"/>
      <c r="C183" s="132"/>
      <c r="D183" s="139"/>
      <c r="E183" s="139"/>
      <c r="F183" s="139"/>
      <c r="G183" s="139"/>
      <c r="H183" s="139"/>
      <c r="I183" s="132"/>
      <c r="J183" s="132"/>
      <c r="K183" s="132"/>
    </row>
    <row r="184" spans="2:11">
      <c r="B184" s="131"/>
      <c r="C184" s="132"/>
      <c r="D184" s="139"/>
      <c r="E184" s="139"/>
      <c r="F184" s="139"/>
      <c r="G184" s="139"/>
      <c r="H184" s="139"/>
      <c r="I184" s="132"/>
      <c r="J184" s="132"/>
      <c r="K184" s="132"/>
    </row>
    <row r="185" spans="2:11">
      <c r="B185" s="131"/>
      <c r="C185" s="132"/>
      <c r="D185" s="139"/>
      <c r="E185" s="139"/>
      <c r="F185" s="139"/>
      <c r="G185" s="139"/>
      <c r="H185" s="139"/>
      <c r="I185" s="132"/>
      <c r="J185" s="132"/>
      <c r="K185" s="132"/>
    </row>
    <row r="186" spans="2:11">
      <c r="B186" s="131"/>
      <c r="C186" s="132"/>
      <c r="D186" s="139"/>
      <c r="E186" s="139"/>
      <c r="F186" s="139"/>
      <c r="G186" s="139"/>
      <c r="H186" s="139"/>
      <c r="I186" s="132"/>
      <c r="J186" s="132"/>
      <c r="K186" s="132"/>
    </row>
    <row r="187" spans="2:11">
      <c r="B187" s="131"/>
      <c r="C187" s="132"/>
      <c r="D187" s="139"/>
      <c r="E187" s="139"/>
      <c r="F187" s="139"/>
      <c r="G187" s="139"/>
      <c r="H187" s="139"/>
      <c r="I187" s="132"/>
      <c r="J187" s="132"/>
      <c r="K187" s="132"/>
    </row>
    <row r="188" spans="2:11">
      <c r="B188" s="131"/>
      <c r="C188" s="132"/>
      <c r="D188" s="139"/>
      <c r="E188" s="139"/>
      <c r="F188" s="139"/>
      <c r="G188" s="139"/>
      <c r="H188" s="139"/>
      <c r="I188" s="132"/>
      <c r="J188" s="132"/>
      <c r="K188" s="132"/>
    </row>
    <row r="189" spans="2:11">
      <c r="B189" s="131"/>
      <c r="C189" s="132"/>
      <c r="D189" s="139"/>
      <c r="E189" s="139"/>
      <c r="F189" s="139"/>
      <c r="G189" s="139"/>
      <c r="H189" s="139"/>
      <c r="I189" s="132"/>
      <c r="J189" s="132"/>
      <c r="K189" s="132"/>
    </row>
    <row r="190" spans="2:11">
      <c r="B190" s="131"/>
      <c r="C190" s="132"/>
      <c r="D190" s="139"/>
      <c r="E190" s="139"/>
      <c r="F190" s="139"/>
      <c r="G190" s="139"/>
      <c r="H190" s="139"/>
      <c r="I190" s="132"/>
      <c r="J190" s="132"/>
      <c r="K190" s="132"/>
    </row>
    <row r="191" spans="2:11">
      <c r="B191" s="131"/>
      <c r="C191" s="132"/>
      <c r="D191" s="139"/>
      <c r="E191" s="139"/>
      <c r="F191" s="139"/>
      <c r="G191" s="139"/>
      <c r="H191" s="139"/>
      <c r="I191" s="132"/>
      <c r="J191" s="132"/>
      <c r="K191" s="132"/>
    </row>
    <row r="192" spans="2:11">
      <c r="B192" s="131"/>
      <c r="C192" s="132"/>
      <c r="D192" s="139"/>
      <c r="E192" s="139"/>
      <c r="F192" s="139"/>
      <c r="G192" s="139"/>
      <c r="H192" s="139"/>
      <c r="I192" s="132"/>
      <c r="J192" s="132"/>
      <c r="K192" s="132"/>
    </row>
    <row r="193" spans="2:11">
      <c r="B193" s="131"/>
      <c r="C193" s="132"/>
      <c r="D193" s="139"/>
      <c r="E193" s="139"/>
      <c r="F193" s="139"/>
      <c r="G193" s="139"/>
      <c r="H193" s="139"/>
      <c r="I193" s="132"/>
      <c r="J193" s="132"/>
      <c r="K193" s="132"/>
    </row>
    <row r="194" spans="2:11">
      <c r="B194" s="131"/>
      <c r="C194" s="132"/>
      <c r="D194" s="139"/>
      <c r="E194" s="139"/>
      <c r="F194" s="139"/>
      <c r="G194" s="139"/>
      <c r="H194" s="139"/>
      <c r="I194" s="132"/>
      <c r="J194" s="132"/>
      <c r="K194" s="132"/>
    </row>
    <row r="195" spans="2:11">
      <c r="B195" s="131"/>
      <c r="C195" s="132"/>
      <c r="D195" s="139"/>
      <c r="E195" s="139"/>
      <c r="F195" s="139"/>
      <c r="G195" s="139"/>
      <c r="H195" s="139"/>
      <c r="I195" s="132"/>
      <c r="J195" s="132"/>
      <c r="K195" s="132"/>
    </row>
    <row r="196" spans="2:11">
      <c r="B196" s="131"/>
      <c r="C196" s="132"/>
      <c r="D196" s="139"/>
      <c r="E196" s="139"/>
      <c r="F196" s="139"/>
      <c r="G196" s="139"/>
      <c r="H196" s="139"/>
      <c r="I196" s="132"/>
      <c r="J196" s="132"/>
      <c r="K196" s="132"/>
    </row>
    <row r="197" spans="2:11">
      <c r="B197" s="131"/>
      <c r="C197" s="132"/>
      <c r="D197" s="139"/>
      <c r="E197" s="139"/>
      <c r="F197" s="139"/>
      <c r="G197" s="139"/>
      <c r="H197" s="139"/>
      <c r="I197" s="132"/>
      <c r="J197" s="132"/>
      <c r="K197" s="132"/>
    </row>
    <row r="198" spans="2:11">
      <c r="B198" s="131"/>
      <c r="C198" s="132"/>
      <c r="D198" s="139"/>
      <c r="E198" s="139"/>
      <c r="F198" s="139"/>
      <c r="G198" s="139"/>
      <c r="H198" s="139"/>
      <c r="I198" s="132"/>
      <c r="J198" s="132"/>
      <c r="K198" s="132"/>
    </row>
    <row r="199" spans="2:11">
      <c r="B199" s="131"/>
      <c r="C199" s="132"/>
      <c r="D199" s="139"/>
      <c r="E199" s="139"/>
      <c r="F199" s="139"/>
      <c r="G199" s="139"/>
      <c r="H199" s="139"/>
      <c r="I199" s="132"/>
      <c r="J199" s="132"/>
      <c r="K199" s="132"/>
    </row>
    <row r="200" spans="2:11">
      <c r="B200" s="131"/>
      <c r="C200" s="132"/>
      <c r="D200" s="139"/>
      <c r="E200" s="139"/>
      <c r="F200" s="139"/>
      <c r="G200" s="139"/>
      <c r="H200" s="139"/>
      <c r="I200" s="132"/>
      <c r="J200" s="132"/>
      <c r="K200" s="132"/>
    </row>
    <row r="201" spans="2:11">
      <c r="B201" s="131"/>
      <c r="C201" s="132"/>
      <c r="D201" s="139"/>
      <c r="E201" s="139"/>
      <c r="F201" s="139"/>
      <c r="G201" s="139"/>
      <c r="H201" s="139"/>
      <c r="I201" s="132"/>
      <c r="J201" s="132"/>
      <c r="K201" s="132"/>
    </row>
    <row r="202" spans="2:11">
      <c r="B202" s="131"/>
      <c r="C202" s="132"/>
      <c r="D202" s="139"/>
      <c r="E202" s="139"/>
      <c r="F202" s="139"/>
      <c r="G202" s="139"/>
      <c r="H202" s="139"/>
      <c r="I202" s="132"/>
      <c r="J202" s="132"/>
      <c r="K202" s="132"/>
    </row>
    <row r="203" spans="2:11">
      <c r="B203" s="131"/>
      <c r="C203" s="132"/>
      <c r="D203" s="139"/>
      <c r="E203" s="139"/>
      <c r="F203" s="139"/>
      <c r="G203" s="139"/>
      <c r="H203" s="139"/>
      <c r="I203" s="132"/>
      <c r="J203" s="132"/>
      <c r="K203" s="132"/>
    </row>
    <row r="204" spans="2:11">
      <c r="B204" s="131"/>
      <c r="C204" s="132"/>
      <c r="D204" s="139"/>
      <c r="E204" s="139"/>
      <c r="F204" s="139"/>
      <c r="G204" s="139"/>
      <c r="H204" s="139"/>
      <c r="I204" s="132"/>
      <c r="J204" s="132"/>
      <c r="K204" s="132"/>
    </row>
    <row r="205" spans="2:11">
      <c r="B205" s="131"/>
      <c r="C205" s="132"/>
      <c r="D205" s="139"/>
      <c r="E205" s="139"/>
      <c r="F205" s="139"/>
      <c r="G205" s="139"/>
      <c r="H205" s="139"/>
      <c r="I205" s="132"/>
      <c r="J205" s="132"/>
      <c r="K205" s="132"/>
    </row>
    <row r="206" spans="2:11">
      <c r="B206" s="131"/>
      <c r="C206" s="132"/>
      <c r="D206" s="139"/>
      <c r="E206" s="139"/>
      <c r="F206" s="139"/>
      <c r="G206" s="139"/>
      <c r="H206" s="139"/>
      <c r="I206" s="132"/>
      <c r="J206" s="132"/>
      <c r="K206" s="132"/>
    </row>
    <row r="207" spans="2:11">
      <c r="B207" s="131"/>
      <c r="C207" s="132"/>
      <c r="D207" s="139"/>
      <c r="E207" s="139"/>
      <c r="F207" s="139"/>
      <c r="G207" s="139"/>
      <c r="H207" s="139"/>
      <c r="I207" s="132"/>
      <c r="J207" s="132"/>
      <c r="K207" s="132"/>
    </row>
    <row r="208" spans="2:11">
      <c r="B208" s="131"/>
      <c r="C208" s="132"/>
      <c r="D208" s="139"/>
      <c r="E208" s="139"/>
      <c r="F208" s="139"/>
      <c r="G208" s="139"/>
      <c r="H208" s="139"/>
      <c r="I208" s="132"/>
      <c r="J208" s="132"/>
      <c r="K208" s="132"/>
    </row>
    <row r="209" spans="2:11">
      <c r="B209" s="131"/>
      <c r="C209" s="132"/>
      <c r="D209" s="139"/>
      <c r="E209" s="139"/>
      <c r="F209" s="139"/>
      <c r="G209" s="139"/>
      <c r="H209" s="139"/>
      <c r="I209" s="132"/>
      <c r="J209" s="132"/>
      <c r="K209" s="132"/>
    </row>
    <row r="210" spans="2:11">
      <c r="B210" s="131"/>
      <c r="C210" s="132"/>
      <c r="D210" s="139"/>
      <c r="E210" s="139"/>
      <c r="F210" s="139"/>
      <c r="G210" s="139"/>
      <c r="H210" s="139"/>
      <c r="I210" s="132"/>
      <c r="J210" s="132"/>
      <c r="K210" s="132"/>
    </row>
    <row r="211" spans="2:11">
      <c r="B211" s="131"/>
      <c r="C211" s="132"/>
      <c r="D211" s="139"/>
      <c r="E211" s="139"/>
      <c r="F211" s="139"/>
      <c r="G211" s="139"/>
      <c r="H211" s="139"/>
      <c r="I211" s="132"/>
      <c r="J211" s="132"/>
      <c r="K211" s="132"/>
    </row>
    <row r="212" spans="2:11">
      <c r="B212" s="131"/>
      <c r="C212" s="132"/>
      <c r="D212" s="139"/>
      <c r="E212" s="139"/>
      <c r="F212" s="139"/>
      <c r="G212" s="139"/>
      <c r="H212" s="139"/>
      <c r="I212" s="132"/>
      <c r="J212" s="132"/>
      <c r="K212" s="132"/>
    </row>
    <row r="213" spans="2:11">
      <c r="B213" s="131"/>
      <c r="C213" s="132"/>
      <c r="D213" s="139"/>
      <c r="E213" s="139"/>
      <c r="F213" s="139"/>
      <c r="G213" s="139"/>
      <c r="H213" s="139"/>
      <c r="I213" s="132"/>
      <c r="J213" s="132"/>
      <c r="K213" s="132"/>
    </row>
    <row r="214" spans="2:11">
      <c r="B214" s="131"/>
      <c r="C214" s="132"/>
      <c r="D214" s="139"/>
      <c r="E214" s="139"/>
      <c r="F214" s="139"/>
      <c r="G214" s="139"/>
      <c r="H214" s="139"/>
      <c r="I214" s="132"/>
      <c r="J214" s="132"/>
      <c r="K214" s="132"/>
    </row>
    <row r="215" spans="2:11">
      <c r="B215" s="131"/>
      <c r="C215" s="132"/>
      <c r="D215" s="139"/>
      <c r="E215" s="139"/>
      <c r="F215" s="139"/>
      <c r="G215" s="139"/>
      <c r="H215" s="139"/>
      <c r="I215" s="132"/>
      <c r="J215" s="132"/>
      <c r="K215" s="132"/>
    </row>
    <row r="216" spans="2:11">
      <c r="B216" s="131"/>
      <c r="C216" s="132"/>
      <c r="D216" s="139"/>
      <c r="E216" s="139"/>
      <c r="F216" s="139"/>
      <c r="G216" s="139"/>
      <c r="H216" s="139"/>
      <c r="I216" s="132"/>
      <c r="J216" s="132"/>
      <c r="K216" s="132"/>
    </row>
    <row r="217" spans="2:11">
      <c r="B217" s="131"/>
      <c r="C217" s="132"/>
      <c r="D217" s="139"/>
      <c r="E217" s="139"/>
      <c r="F217" s="139"/>
      <c r="G217" s="139"/>
      <c r="H217" s="139"/>
      <c r="I217" s="132"/>
      <c r="J217" s="132"/>
      <c r="K217" s="132"/>
    </row>
    <row r="218" spans="2:11">
      <c r="B218" s="131"/>
      <c r="C218" s="132"/>
      <c r="D218" s="139"/>
      <c r="E218" s="139"/>
      <c r="F218" s="139"/>
      <c r="G218" s="139"/>
      <c r="H218" s="139"/>
      <c r="I218" s="132"/>
      <c r="J218" s="132"/>
      <c r="K218" s="132"/>
    </row>
    <row r="219" spans="2:11">
      <c r="B219" s="131"/>
      <c r="C219" s="132"/>
      <c r="D219" s="139"/>
      <c r="E219" s="139"/>
      <c r="F219" s="139"/>
      <c r="G219" s="139"/>
      <c r="H219" s="139"/>
      <c r="I219" s="132"/>
      <c r="J219" s="132"/>
      <c r="K219" s="132"/>
    </row>
    <row r="220" spans="2:11">
      <c r="B220" s="131"/>
      <c r="C220" s="132"/>
      <c r="D220" s="139"/>
      <c r="E220" s="139"/>
      <c r="F220" s="139"/>
      <c r="G220" s="139"/>
      <c r="H220" s="139"/>
      <c r="I220" s="132"/>
      <c r="J220" s="132"/>
      <c r="K220" s="132"/>
    </row>
    <row r="221" spans="2:11">
      <c r="B221" s="131"/>
      <c r="C221" s="132"/>
      <c r="D221" s="139"/>
      <c r="E221" s="139"/>
      <c r="F221" s="139"/>
      <c r="G221" s="139"/>
      <c r="H221" s="139"/>
      <c r="I221" s="132"/>
      <c r="J221" s="132"/>
      <c r="K221" s="132"/>
    </row>
    <row r="222" spans="2:11">
      <c r="B222" s="131"/>
      <c r="C222" s="132"/>
      <c r="D222" s="139"/>
      <c r="E222" s="139"/>
      <c r="F222" s="139"/>
      <c r="G222" s="139"/>
      <c r="H222" s="139"/>
      <c r="I222" s="132"/>
      <c r="J222" s="132"/>
      <c r="K222" s="132"/>
    </row>
    <row r="223" spans="2:11">
      <c r="B223" s="131"/>
      <c r="C223" s="132"/>
      <c r="D223" s="139"/>
      <c r="E223" s="139"/>
      <c r="F223" s="139"/>
      <c r="G223" s="139"/>
      <c r="H223" s="139"/>
      <c r="I223" s="132"/>
      <c r="J223" s="132"/>
      <c r="K223" s="132"/>
    </row>
    <row r="224" spans="2:11">
      <c r="B224" s="131"/>
      <c r="C224" s="132"/>
      <c r="D224" s="139"/>
      <c r="E224" s="139"/>
      <c r="F224" s="139"/>
      <c r="G224" s="139"/>
      <c r="H224" s="139"/>
      <c r="I224" s="132"/>
      <c r="J224" s="132"/>
      <c r="K224" s="132"/>
    </row>
    <row r="225" spans="2:11">
      <c r="B225" s="131"/>
      <c r="C225" s="132"/>
      <c r="D225" s="139"/>
      <c r="E225" s="139"/>
      <c r="F225" s="139"/>
      <c r="G225" s="139"/>
      <c r="H225" s="139"/>
      <c r="I225" s="132"/>
      <c r="J225" s="132"/>
      <c r="K225" s="132"/>
    </row>
    <row r="226" spans="2:11">
      <c r="B226" s="131"/>
      <c r="C226" s="132"/>
      <c r="D226" s="139"/>
      <c r="E226" s="139"/>
      <c r="F226" s="139"/>
      <c r="G226" s="139"/>
      <c r="H226" s="139"/>
      <c r="I226" s="132"/>
      <c r="J226" s="132"/>
      <c r="K226" s="132"/>
    </row>
    <row r="227" spans="2:11">
      <c r="B227" s="131"/>
      <c r="C227" s="132"/>
      <c r="D227" s="139"/>
      <c r="E227" s="139"/>
      <c r="F227" s="139"/>
      <c r="G227" s="139"/>
      <c r="H227" s="139"/>
      <c r="I227" s="132"/>
      <c r="J227" s="132"/>
      <c r="K227" s="132"/>
    </row>
    <row r="228" spans="2:11">
      <c r="B228" s="131"/>
      <c r="C228" s="132"/>
      <c r="D228" s="139"/>
      <c r="E228" s="139"/>
      <c r="F228" s="139"/>
      <c r="G228" s="139"/>
      <c r="H228" s="139"/>
      <c r="I228" s="132"/>
      <c r="J228" s="132"/>
      <c r="K228" s="132"/>
    </row>
    <row r="229" spans="2:11">
      <c r="B229" s="131"/>
      <c r="C229" s="132"/>
      <c r="D229" s="139"/>
      <c r="E229" s="139"/>
      <c r="F229" s="139"/>
      <c r="G229" s="139"/>
      <c r="H229" s="139"/>
      <c r="I229" s="132"/>
      <c r="J229" s="132"/>
      <c r="K229" s="132"/>
    </row>
    <row r="230" spans="2:11">
      <c r="B230" s="131"/>
      <c r="C230" s="132"/>
      <c r="D230" s="139"/>
      <c r="E230" s="139"/>
      <c r="F230" s="139"/>
      <c r="G230" s="139"/>
      <c r="H230" s="139"/>
      <c r="I230" s="132"/>
      <c r="J230" s="132"/>
      <c r="K230" s="132"/>
    </row>
    <row r="231" spans="2:11">
      <c r="B231" s="131"/>
      <c r="C231" s="132"/>
      <c r="D231" s="139"/>
      <c r="E231" s="139"/>
      <c r="F231" s="139"/>
      <c r="G231" s="139"/>
      <c r="H231" s="139"/>
      <c r="I231" s="132"/>
      <c r="J231" s="132"/>
      <c r="K231" s="132"/>
    </row>
    <row r="232" spans="2:11">
      <c r="B232" s="131"/>
      <c r="C232" s="132"/>
      <c r="D232" s="139"/>
      <c r="E232" s="139"/>
      <c r="F232" s="139"/>
      <c r="G232" s="139"/>
      <c r="H232" s="139"/>
      <c r="I232" s="132"/>
      <c r="J232" s="132"/>
      <c r="K232" s="132"/>
    </row>
    <row r="233" spans="2:11">
      <c r="B233" s="131"/>
      <c r="C233" s="132"/>
      <c r="D233" s="139"/>
      <c r="E233" s="139"/>
      <c r="F233" s="139"/>
      <c r="G233" s="139"/>
      <c r="H233" s="139"/>
      <c r="I233" s="132"/>
      <c r="J233" s="132"/>
      <c r="K233" s="132"/>
    </row>
    <row r="234" spans="2:11">
      <c r="B234" s="131"/>
      <c r="C234" s="132"/>
      <c r="D234" s="139"/>
      <c r="E234" s="139"/>
      <c r="F234" s="139"/>
      <c r="G234" s="139"/>
      <c r="H234" s="139"/>
      <c r="I234" s="132"/>
      <c r="J234" s="132"/>
      <c r="K234" s="132"/>
    </row>
    <row r="235" spans="2:11">
      <c r="B235" s="131"/>
      <c r="C235" s="132"/>
      <c r="D235" s="139"/>
      <c r="E235" s="139"/>
      <c r="F235" s="139"/>
      <c r="G235" s="139"/>
      <c r="H235" s="139"/>
      <c r="I235" s="132"/>
      <c r="J235" s="132"/>
      <c r="K235" s="132"/>
    </row>
    <row r="236" spans="2:11">
      <c r="B236" s="131"/>
      <c r="C236" s="132"/>
      <c r="D236" s="139"/>
      <c r="E236" s="139"/>
      <c r="F236" s="139"/>
      <c r="G236" s="139"/>
      <c r="H236" s="139"/>
      <c r="I236" s="132"/>
      <c r="J236" s="132"/>
      <c r="K236" s="132"/>
    </row>
    <row r="237" spans="2:11">
      <c r="B237" s="131"/>
      <c r="C237" s="132"/>
      <c r="D237" s="139"/>
      <c r="E237" s="139"/>
      <c r="F237" s="139"/>
      <c r="G237" s="139"/>
      <c r="H237" s="139"/>
      <c r="I237" s="132"/>
      <c r="J237" s="132"/>
      <c r="K237" s="132"/>
    </row>
    <row r="238" spans="2:11">
      <c r="B238" s="131"/>
      <c r="C238" s="132"/>
      <c r="D238" s="139"/>
      <c r="E238" s="139"/>
      <c r="F238" s="139"/>
      <c r="G238" s="139"/>
      <c r="H238" s="139"/>
      <c r="I238" s="132"/>
      <c r="J238" s="132"/>
      <c r="K238" s="132"/>
    </row>
    <row r="239" spans="2:11">
      <c r="B239" s="131"/>
      <c r="C239" s="132"/>
      <c r="D239" s="139"/>
      <c r="E239" s="139"/>
      <c r="F239" s="139"/>
      <c r="G239" s="139"/>
      <c r="H239" s="139"/>
      <c r="I239" s="132"/>
      <c r="J239" s="132"/>
      <c r="K239" s="132"/>
    </row>
    <row r="240" spans="2:11">
      <c r="B240" s="131"/>
      <c r="C240" s="132"/>
      <c r="D240" s="139"/>
      <c r="E240" s="139"/>
      <c r="F240" s="139"/>
      <c r="G240" s="139"/>
      <c r="H240" s="139"/>
      <c r="I240" s="132"/>
      <c r="J240" s="132"/>
      <c r="K240" s="132"/>
    </row>
    <row r="241" spans="2:11">
      <c r="B241" s="131"/>
      <c r="C241" s="132"/>
      <c r="D241" s="139"/>
      <c r="E241" s="139"/>
      <c r="F241" s="139"/>
      <c r="G241" s="139"/>
      <c r="H241" s="139"/>
      <c r="I241" s="132"/>
      <c r="J241" s="132"/>
      <c r="K241" s="132"/>
    </row>
    <row r="242" spans="2:11">
      <c r="B242" s="131"/>
      <c r="C242" s="132"/>
      <c r="D242" s="139"/>
      <c r="E242" s="139"/>
      <c r="F242" s="139"/>
      <c r="G242" s="139"/>
      <c r="H242" s="139"/>
      <c r="I242" s="132"/>
      <c r="J242" s="132"/>
      <c r="K242" s="132"/>
    </row>
    <row r="243" spans="2:11">
      <c r="B243" s="131"/>
      <c r="C243" s="132"/>
      <c r="D243" s="139"/>
      <c r="E243" s="139"/>
      <c r="F243" s="139"/>
      <c r="G243" s="139"/>
      <c r="H243" s="139"/>
      <c r="I243" s="132"/>
      <c r="J243" s="132"/>
      <c r="K243" s="132"/>
    </row>
    <row r="244" spans="2:11">
      <c r="B244" s="131"/>
      <c r="C244" s="132"/>
      <c r="D244" s="139"/>
      <c r="E244" s="139"/>
      <c r="F244" s="139"/>
      <c r="G244" s="139"/>
      <c r="H244" s="139"/>
      <c r="I244" s="132"/>
      <c r="J244" s="132"/>
      <c r="K244" s="132"/>
    </row>
    <row r="245" spans="2:11">
      <c r="B245" s="131"/>
      <c r="C245" s="132"/>
      <c r="D245" s="139"/>
      <c r="E245" s="139"/>
      <c r="F245" s="139"/>
      <c r="G245" s="139"/>
      <c r="H245" s="139"/>
      <c r="I245" s="132"/>
      <c r="J245" s="132"/>
      <c r="K245" s="132"/>
    </row>
    <row r="246" spans="2:11">
      <c r="B246" s="131"/>
      <c r="C246" s="132"/>
      <c r="D246" s="139"/>
      <c r="E246" s="139"/>
      <c r="F246" s="139"/>
      <c r="G246" s="139"/>
      <c r="H246" s="139"/>
      <c r="I246" s="132"/>
      <c r="J246" s="132"/>
      <c r="K246" s="132"/>
    </row>
    <row r="247" spans="2:11">
      <c r="B247" s="131"/>
      <c r="C247" s="132"/>
      <c r="D247" s="139"/>
      <c r="E247" s="139"/>
      <c r="F247" s="139"/>
      <c r="G247" s="139"/>
      <c r="H247" s="139"/>
      <c r="I247" s="132"/>
      <c r="J247" s="132"/>
      <c r="K247" s="132"/>
    </row>
    <row r="248" spans="2:11">
      <c r="B248" s="131"/>
      <c r="C248" s="132"/>
      <c r="D248" s="139"/>
      <c r="E248" s="139"/>
      <c r="F248" s="139"/>
      <c r="G248" s="139"/>
      <c r="H248" s="139"/>
      <c r="I248" s="132"/>
      <c r="J248" s="132"/>
      <c r="K248" s="132"/>
    </row>
    <row r="249" spans="2:11">
      <c r="B249" s="131"/>
      <c r="C249" s="132"/>
      <c r="D249" s="139"/>
      <c r="E249" s="139"/>
      <c r="F249" s="139"/>
      <c r="G249" s="139"/>
      <c r="H249" s="139"/>
      <c r="I249" s="132"/>
      <c r="J249" s="132"/>
      <c r="K249" s="132"/>
    </row>
    <row r="250" spans="2:11">
      <c r="B250" s="131"/>
      <c r="C250" s="132"/>
      <c r="D250" s="139"/>
      <c r="E250" s="139"/>
      <c r="F250" s="139"/>
      <c r="G250" s="139"/>
      <c r="H250" s="139"/>
      <c r="I250" s="132"/>
      <c r="J250" s="132"/>
      <c r="K250" s="132"/>
    </row>
    <row r="251" spans="2:11">
      <c r="B251" s="131"/>
      <c r="C251" s="132"/>
      <c r="D251" s="139"/>
      <c r="E251" s="139"/>
      <c r="F251" s="139"/>
      <c r="G251" s="139"/>
      <c r="H251" s="139"/>
      <c r="I251" s="132"/>
      <c r="J251" s="132"/>
      <c r="K251" s="132"/>
    </row>
    <row r="252" spans="2:11">
      <c r="B252" s="131"/>
      <c r="C252" s="132"/>
      <c r="D252" s="139"/>
      <c r="E252" s="139"/>
      <c r="F252" s="139"/>
      <c r="G252" s="139"/>
      <c r="H252" s="139"/>
      <c r="I252" s="132"/>
      <c r="J252" s="132"/>
      <c r="K252" s="132"/>
    </row>
    <row r="253" spans="2:11">
      <c r="B253" s="131"/>
      <c r="C253" s="132"/>
      <c r="D253" s="139"/>
      <c r="E253" s="139"/>
      <c r="F253" s="139"/>
      <c r="G253" s="139"/>
      <c r="H253" s="139"/>
      <c r="I253" s="132"/>
      <c r="J253" s="132"/>
      <c r="K253" s="132"/>
    </row>
    <row r="254" spans="2:11">
      <c r="B254" s="131"/>
      <c r="C254" s="132"/>
      <c r="D254" s="139"/>
      <c r="E254" s="139"/>
      <c r="F254" s="139"/>
      <c r="G254" s="139"/>
      <c r="H254" s="139"/>
      <c r="I254" s="132"/>
      <c r="J254" s="132"/>
      <c r="K254" s="132"/>
    </row>
    <row r="255" spans="2:11">
      <c r="B255" s="131"/>
      <c r="C255" s="132"/>
      <c r="D255" s="139"/>
      <c r="E255" s="139"/>
      <c r="F255" s="139"/>
      <c r="G255" s="139"/>
      <c r="H255" s="139"/>
      <c r="I255" s="132"/>
      <c r="J255" s="132"/>
      <c r="K255" s="132"/>
    </row>
    <row r="256" spans="2:11">
      <c r="B256" s="131"/>
      <c r="C256" s="132"/>
      <c r="D256" s="139"/>
      <c r="E256" s="139"/>
      <c r="F256" s="139"/>
      <c r="G256" s="139"/>
      <c r="H256" s="139"/>
      <c r="I256" s="132"/>
      <c r="J256" s="132"/>
      <c r="K256" s="132"/>
    </row>
    <row r="257" spans="2:11">
      <c r="B257" s="131"/>
      <c r="C257" s="132"/>
      <c r="D257" s="139"/>
      <c r="E257" s="139"/>
      <c r="F257" s="139"/>
      <c r="G257" s="139"/>
      <c r="H257" s="139"/>
      <c r="I257" s="132"/>
      <c r="J257" s="132"/>
      <c r="K257" s="132"/>
    </row>
    <row r="258" spans="2:11">
      <c r="B258" s="131"/>
      <c r="C258" s="132"/>
      <c r="D258" s="139"/>
      <c r="E258" s="139"/>
      <c r="F258" s="139"/>
      <c r="G258" s="139"/>
      <c r="H258" s="139"/>
      <c r="I258" s="132"/>
      <c r="J258" s="132"/>
      <c r="K258" s="132"/>
    </row>
    <row r="259" spans="2:11">
      <c r="B259" s="131"/>
      <c r="C259" s="132"/>
      <c r="D259" s="139"/>
      <c r="E259" s="139"/>
      <c r="F259" s="139"/>
      <c r="G259" s="139"/>
      <c r="H259" s="139"/>
      <c r="I259" s="132"/>
      <c r="J259" s="132"/>
      <c r="K259" s="132"/>
    </row>
    <row r="260" spans="2:11">
      <c r="B260" s="131"/>
      <c r="C260" s="132"/>
      <c r="D260" s="139"/>
      <c r="E260" s="139"/>
      <c r="F260" s="139"/>
      <c r="G260" s="139"/>
      <c r="H260" s="139"/>
      <c r="I260" s="132"/>
      <c r="J260" s="132"/>
      <c r="K260" s="132"/>
    </row>
    <row r="261" spans="2:11">
      <c r="B261" s="131"/>
      <c r="C261" s="132"/>
      <c r="D261" s="139"/>
      <c r="E261" s="139"/>
      <c r="F261" s="139"/>
      <c r="G261" s="139"/>
      <c r="H261" s="139"/>
      <c r="I261" s="132"/>
      <c r="J261" s="132"/>
      <c r="K261" s="132"/>
    </row>
    <row r="262" spans="2:11">
      <c r="B262" s="131"/>
      <c r="C262" s="132"/>
      <c r="D262" s="139"/>
      <c r="E262" s="139"/>
      <c r="F262" s="139"/>
      <c r="G262" s="139"/>
      <c r="H262" s="139"/>
      <c r="I262" s="132"/>
      <c r="J262" s="132"/>
      <c r="K262" s="132"/>
    </row>
    <row r="263" spans="2:11">
      <c r="B263" s="131"/>
      <c r="C263" s="132"/>
      <c r="D263" s="139"/>
      <c r="E263" s="139"/>
      <c r="F263" s="139"/>
      <c r="G263" s="139"/>
      <c r="H263" s="139"/>
      <c r="I263" s="132"/>
      <c r="J263" s="132"/>
      <c r="K263" s="132"/>
    </row>
    <row r="264" spans="2:11">
      <c r="B264" s="131"/>
      <c r="C264" s="132"/>
      <c r="D264" s="139"/>
      <c r="E264" s="139"/>
      <c r="F264" s="139"/>
      <c r="G264" s="139"/>
      <c r="H264" s="139"/>
      <c r="I264" s="132"/>
      <c r="J264" s="132"/>
      <c r="K264" s="132"/>
    </row>
    <row r="265" spans="2:11">
      <c r="B265" s="131"/>
      <c r="C265" s="132"/>
      <c r="D265" s="139"/>
      <c r="E265" s="139"/>
      <c r="F265" s="139"/>
      <c r="G265" s="139"/>
      <c r="H265" s="139"/>
      <c r="I265" s="132"/>
      <c r="J265" s="132"/>
      <c r="K265" s="132"/>
    </row>
    <row r="266" spans="2:11">
      <c r="B266" s="131"/>
      <c r="C266" s="132"/>
      <c r="D266" s="139"/>
      <c r="E266" s="139"/>
      <c r="F266" s="139"/>
      <c r="G266" s="139"/>
      <c r="H266" s="139"/>
      <c r="I266" s="132"/>
      <c r="J266" s="132"/>
      <c r="K266" s="132"/>
    </row>
    <row r="267" spans="2:11">
      <c r="B267" s="131"/>
      <c r="C267" s="132"/>
      <c r="D267" s="139"/>
      <c r="E267" s="139"/>
      <c r="F267" s="139"/>
      <c r="G267" s="139"/>
      <c r="H267" s="139"/>
      <c r="I267" s="132"/>
      <c r="J267" s="132"/>
      <c r="K267" s="132"/>
    </row>
    <row r="268" spans="2:11">
      <c r="B268" s="131"/>
      <c r="C268" s="132"/>
      <c r="D268" s="139"/>
      <c r="E268" s="139"/>
      <c r="F268" s="139"/>
      <c r="G268" s="139"/>
      <c r="H268" s="139"/>
      <c r="I268" s="132"/>
      <c r="J268" s="132"/>
      <c r="K268" s="132"/>
    </row>
    <row r="269" spans="2:11">
      <c r="B269" s="131"/>
      <c r="C269" s="132"/>
      <c r="D269" s="139"/>
      <c r="E269" s="139"/>
      <c r="F269" s="139"/>
      <c r="G269" s="139"/>
      <c r="H269" s="139"/>
      <c r="I269" s="132"/>
      <c r="J269" s="132"/>
      <c r="K269" s="132"/>
    </row>
    <row r="270" spans="2:11">
      <c r="B270" s="131"/>
      <c r="C270" s="132"/>
      <c r="D270" s="139"/>
      <c r="E270" s="139"/>
      <c r="F270" s="139"/>
      <c r="G270" s="139"/>
      <c r="H270" s="139"/>
      <c r="I270" s="132"/>
      <c r="J270" s="132"/>
      <c r="K270" s="132"/>
    </row>
    <row r="271" spans="2:11">
      <c r="B271" s="131"/>
      <c r="C271" s="132"/>
      <c r="D271" s="139"/>
      <c r="E271" s="139"/>
      <c r="F271" s="139"/>
      <c r="G271" s="139"/>
      <c r="H271" s="139"/>
      <c r="I271" s="132"/>
      <c r="J271" s="132"/>
      <c r="K271" s="132"/>
    </row>
    <row r="272" spans="2:11">
      <c r="B272" s="131"/>
      <c r="C272" s="132"/>
      <c r="D272" s="139"/>
      <c r="E272" s="139"/>
      <c r="F272" s="139"/>
      <c r="G272" s="139"/>
      <c r="H272" s="139"/>
      <c r="I272" s="132"/>
      <c r="J272" s="132"/>
      <c r="K272" s="132"/>
    </row>
    <row r="273" spans="2:11">
      <c r="B273" s="131"/>
      <c r="C273" s="132"/>
      <c r="D273" s="139"/>
      <c r="E273" s="139"/>
      <c r="F273" s="139"/>
      <c r="G273" s="139"/>
      <c r="H273" s="139"/>
      <c r="I273" s="132"/>
      <c r="J273" s="132"/>
      <c r="K273" s="132"/>
    </row>
    <row r="274" spans="2:11">
      <c r="B274" s="131"/>
      <c r="C274" s="132"/>
      <c r="D274" s="139"/>
      <c r="E274" s="139"/>
      <c r="F274" s="139"/>
      <c r="G274" s="139"/>
      <c r="H274" s="139"/>
      <c r="I274" s="132"/>
      <c r="J274" s="132"/>
      <c r="K274" s="132"/>
    </row>
    <row r="275" spans="2:11">
      <c r="B275" s="131"/>
      <c r="C275" s="132"/>
      <c r="D275" s="139"/>
      <c r="E275" s="139"/>
      <c r="F275" s="139"/>
      <c r="G275" s="139"/>
      <c r="H275" s="139"/>
      <c r="I275" s="132"/>
      <c r="J275" s="132"/>
      <c r="K275" s="132"/>
    </row>
    <row r="276" spans="2:11">
      <c r="B276" s="131"/>
      <c r="C276" s="132"/>
      <c r="D276" s="139"/>
      <c r="E276" s="139"/>
      <c r="F276" s="139"/>
      <c r="G276" s="139"/>
      <c r="H276" s="139"/>
      <c r="I276" s="132"/>
      <c r="J276" s="132"/>
      <c r="K276" s="132"/>
    </row>
    <row r="277" spans="2:11">
      <c r="B277" s="131"/>
      <c r="C277" s="132"/>
      <c r="D277" s="139"/>
      <c r="E277" s="139"/>
      <c r="F277" s="139"/>
      <c r="G277" s="139"/>
      <c r="H277" s="139"/>
      <c r="I277" s="132"/>
      <c r="J277" s="132"/>
      <c r="K277" s="132"/>
    </row>
    <row r="278" spans="2:11">
      <c r="B278" s="131"/>
      <c r="C278" s="132"/>
      <c r="D278" s="139"/>
      <c r="E278" s="139"/>
      <c r="F278" s="139"/>
      <c r="G278" s="139"/>
      <c r="H278" s="139"/>
      <c r="I278" s="132"/>
      <c r="J278" s="132"/>
      <c r="K278" s="132"/>
    </row>
    <row r="279" spans="2:11">
      <c r="B279" s="131"/>
      <c r="C279" s="132"/>
      <c r="D279" s="139"/>
      <c r="E279" s="139"/>
      <c r="F279" s="139"/>
      <c r="G279" s="139"/>
      <c r="H279" s="139"/>
      <c r="I279" s="132"/>
      <c r="J279" s="132"/>
      <c r="K279" s="132"/>
    </row>
    <row r="280" spans="2:11">
      <c r="B280" s="131"/>
      <c r="C280" s="132"/>
      <c r="D280" s="139"/>
      <c r="E280" s="139"/>
      <c r="F280" s="139"/>
      <c r="G280" s="139"/>
      <c r="H280" s="139"/>
      <c r="I280" s="132"/>
      <c r="J280" s="132"/>
      <c r="K280" s="132"/>
    </row>
    <row r="281" spans="2:11">
      <c r="B281" s="131"/>
      <c r="C281" s="132"/>
      <c r="D281" s="139"/>
      <c r="E281" s="139"/>
      <c r="F281" s="139"/>
      <c r="G281" s="139"/>
      <c r="H281" s="139"/>
      <c r="I281" s="132"/>
      <c r="J281" s="132"/>
      <c r="K281" s="132"/>
    </row>
    <row r="282" spans="2:11">
      <c r="B282" s="131"/>
      <c r="C282" s="132"/>
      <c r="D282" s="139"/>
      <c r="E282" s="139"/>
      <c r="F282" s="139"/>
      <c r="G282" s="139"/>
      <c r="H282" s="139"/>
      <c r="I282" s="132"/>
      <c r="J282" s="132"/>
      <c r="K282" s="132"/>
    </row>
    <row r="283" spans="2:11">
      <c r="B283" s="131"/>
      <c r="C283" s="132"/>
      <c r="D283" s="139"/>
      <c r="E283" s="139"/>
      <c r="F283" s="139"/>
      <c r="G283" s="139"/>
      <c r="H283" s="139"/>
      <c r="I283" s="132"/>
      <c r="J283" s="132"/>
      <c r="K283" s="132"/>
    </row>
    <row r="284" spans="2:11">
      <c r="B284" s="131"/>
      <c r="C284" s="132"/>
      <c r="D284" s="139"/>
      <c r="E284" s="139"/>
      <c r="F284" s="139"/>
      <c r="G284" s="139"/>
      <c r="H284" s="139"/>
      <c r="I284" s="132"/>
      <c r="J284" s="132"/>
      <c r="K284" s="132"/>
    </row>
    <row r="285" spans="2:11">
      <c r="B285" s="131"/>
      <c r="C285" s="132"/>
      <c r="D285" s="139"/>
      <c r="E285" s="139"/>
      <c r="F285" s="139"/>
      <c r="G285" s="139"/>
      <c r="H285" s="139"/>
      <c r="I285" s="132"/>
      <c r="J285" s="132"/>
      <c r="K285" s="132"/>
    </row>
    <row r="286" spans="2:11">
      <c r="B286" s="131"/>
      <c r="C286" s="132"/>
      <c r="D286" s="139"/>
      <c r="E286" s="139"/>
      <c r="F286" s="139"/>
      <c r="G286" s="139"/>
      <c r="H286" s="139"/>
      <c r="I286" s="132"/>
      <c r="J286" s="132"/>
      <c r="K286" s="132"/>
    </row>
    <row r="287" spans="2:11">
      <c r="B287" s="131"/>
      <c r="C287" s="132"/>
      <c r="D287" s="139"/>
      <c r="E287" s="139"/>
      <c r="F287" s="139"/>
      <c r="G287" s="139"/>
      <c r="H287" s="139"/>
      <c r="I287" s="132"/>
      <c r="J287" s="132"/>
      <c r="K287" s="132"/>
    </row>
    <row r="288" spans="2:11">
      <c r="B288" s="131"/>
      <c r="C288" s="132"/>
      <c r="D288" s="139"/>
      <c r="E288" s="139"/>
      <c r="F288" s="139"/>
      <c r="G288" s="139"/>
      <c r="H288" s="139"/>
      <c r="I288" s="132"/>
      <c r="J288" s="132"/>
      <c r="K288" s="132"/>
    </row>
    <row r="289" spans="2:11">
      <c r="B289" s="131"/>
      <c r="C289" s="132"/>
      <c r="D289" s="139"/>
      <c r="E289" s="139"/>
      <c r="F289" s="139"/>
      <c r="G289" s="139"/>
      <c r="H289" s="139"/>
      <c r="I289" s="132"/>
      <c r="J289" s="132"/>
      <c r="K289" s="132"/>
    </row>
    <row r="290" spans="2:11">
      <c r="B290" s="131"/>
      <c r="C290" s="132"/>
      <c r="D290" s="139"/>
      <c r="E290" s="139"/>
      <c r="F290" s="139"/>
      <c r="G290" s="139"/>
      <c r="H290" s="139"/>
      <c r="I290" s="132"/>
      <c r="J290" s="132"/>
      <c r="K290" s="132"/>
    </row>
    <row r="291" spans="2:11">
      <c r="B291" s="131"/>
      <c r="C291" s="132"/>
      <c r="D291" s="139"/>
      <c r="E291" s="139"/>
      <c r="F291" s="139"/>
      <c r="G291" s="139"/>
      <c r="H291" s="139"/>
      <c r="I291" s="132"/>
      <c r="J291" s="132"/>
      <c r="K291" s="132"/>
    </row>
    <row r="292" spans="2:11">
      <c r="B292" s="131"/>
      <c r="C292" s="132"/>
      <c r="D292" s="139"/>
      <c r="E292" s="139"/>
      <c r="F292" s="139"/>
      <c r="G292" s="139"/>
      <c r="H292" s="139"/>
      <c r="I292" s="132"/>
      <c r="J292" s="132"/>
      <c r="K292" s="132"/>
    </row>
    <row r="293" spans="2:11">
      <c r="B293" s="131"/>
      <c r="C293" s="132"/>
      <c r="D293" s="139"/>
      <c r="E293" s="139"/>
      <c r="F293" s="139"/>
      <c r="G293" s="139"/>
      <c r="H293" s="139"/>
      <c r="I293" s="132"/>
      <c r="J293" s="132"/>
      <c r="K293" s="132"/>
    </row>
    <row r="294" spans="2:11">
      <c r="B294" s="131"/>
      <c r="C294" s="132"/>
      <c r="D294" s="139"/>
      <c r="E294" s="139"/>
      <c r="F294" s="139"/>
      <c r="G294" s="139"/>
      <c r="H294" s="139"/>
      <c r="I294" s="132"/>
      <c r="J294" s="132"/>
      <c r="K294" s="132"/>
    </row>
    <row r="295" spans="2:11">
      <c r="B295" s="131"/>
      <c r="C295" s="132"/>
      <c r="D295" s="139"/>
      <c r="E295" s="139"/>
      <c r="F295" s="139"/>
      <c r="G295" s="139"/>
      <c r="H295" s="139"/>
      <c r="I295" s="132"/>
      <c r="J295" s="132"/>
      <c r="K295" s="132"/>
    </row>
    <row r="296" spans="2:11">
      <c r="B296" s="131"/>
      <c r="C296" s="132"/>
      <c r="D296" s="139"/>
      <c r="E296" s="139"/>
      <c r="F296" s="139"/>
      <c r="G296" s="139"/>
      <c r="H296" s="139"/>
      <c r="I296" s="132"/>
      <c r="J296" s="132"/>
      <c r="K296" s="132"/>
    </row>
    <row r="297" spans="2:11">
      <c r="B297" s="131"/>
      <c r="C297" s="132"/>
      <c r="D297" s="139"/>
      <c r="E297" s="139"/>
      <c r="F297" s="139"/>
      <c r="G297" s="139"/>
      <c r="H297" s="139"/>
      <c r="I297" s="132"/>
      <c r="J297" s="132"/>
      <c r="K297" s="132"/>
    </row>
    <row r="298" spans="2:11">
      <c r="B298" s="131"/>
      <c r="C298" s="132"/>
      <c r="D298" s="139"/>
      <c r="E298" s="139"/>
      <c r="F298" s="139"/>
      <c r="G298" s="139"/>
      <c r="H298" s="139"/>
      <c r="I298" s="132"/>
      <c r="J298" s="132"/>
      <c r="K298" s="132"/>
    </row>
    <row r="299" spans="2:11">
      <c r="B299" s="131"/>
      <c r="C299" s="132"/>
      <c r="D299" s="139"/>
      <c r="E299" s="139"/>
      <c r="F299" s="139"/>
      <c r="G299" s="139"/>
      <c r="H299" s="139"/>
      <c r="I299" s="132"/>
      <c r="J299" s="132"/>
      <c r="K299" s="132"/>
    </row>
    <row r="300" spans="2:11">
      <c r="B300" s="131"/>
      <c r="C300" s="132"/>
      <c r="D300" s="139"/>
      <c r="E300" s="139"/>
      <c r="F300" s="139"/>
      <c r="G300" s="139"/>
      <c r="H300" s="139"/>
      <c r="I300" s="132"/>
      <c r="J300" s="132"/>
      <c r="K300" s="132"/>
    </row>
    <row r="301" spans="2:11">
      <c r="B301" s="131"/>
      <c r="C301" s="132"/>
      <c r="D301" s="139"/>
      <c r="E301" s="139"/>
      <c r="F301" s="139"/>
      <c r="G301" s="139"/>
      <c r="H301" s="139"/>
      <c r="I301" s="132"/>
      <c r="J301" s="132"/>
      <c r="K301" s="132"/>
    </row>
    <row r="302" spans="2:11">
      <c r="B302" s="131"/>
      <c r="C302" s="132"/>
      <c r="D302" s="139"/>
      <c r="E302" s="139"/>
      <c r="F302" s="139"/>
      <c r="G302" s="139"/>
      <c r="H302" s="139"/>
      <c r="I302" s="132"/>
      <c r="J302" s="132"/>
      <c r="K302" s="132"/>
    </row>
    <row r="303" spans="2:11">
      <c r="B303" s="131"/>
      <c r="C303" s="132"/>
      <c r="D303" s="139"/>
      <c r="E303" s="139"/>
      <c r="F303" s="139"/>
      <c r="G303" s="139"/>
      <c r="H303" s="139"/>
      <c r="I303" s="132"/>
      <c r="J303" s="132"/>
      <c r="K303" s="13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1" bestFit="1" customWidth="1"/>
    <col min="4" max="4" width="11.85546875" style="1" customWidth="1"/>
    <col min="5" max="16384" width="9.140625" style="1"/>
  </cols>
  <sheetData>
    <row r="1" spans="2:6">
      <c r="B1" s="56" t="s">
        <v>146</v>
      </c>
      <c r="C1" s="77" t="s" vm="1">
        <v>224</v>
      </c>
    </row>
    <row r="2" spans="2:6">
      <c r="B2" s="56" t="s">
        <v>145</v>
      </c>
      <c r="C2" s="77" t="s">
        <v>225</v>
      </c>
    </row>
    <row r="3" spans="2:6">
      <c r="B3" s="56" t="s">
        <v>147</v>
      </c>
      <c r="C3" s="77" t="s">
        <v>226</v>
      </c>
    </row>
    <row r="4" spans="2:6">
      <c r="B4" s="56" t="s">
        <v>148</v>
      </c>
      <c r="C4" s="77">
        <v>12152</v>
      </c>
    </row>
    <row r="6" spans="2:6" ht="26.25" customHeight="1">
      <c r="B6" s="158" t="s">
        <v>181</v>
      </c>
      <c r="C6" s="159"/>
      <c r="D6" s="160"/>
    </row>
    <row r="7" spans="2:6" s="3" customFormat="1" ht="47.25">
      <c r="B7" s="59" t="s">
        <v>116</v>
      </c>
      <c r="C7" s="64" t="s">
        <v>107</v>
      </c>
      <c r="D7" s="65" t="s">
        <v>106</v>
      </c>
    </row>
    <row r="8" spans="2:6" s="3" customFormat="1">
      <c r="B8" s="15"/>
      <c r="C8" s="32" t="s">
        <v>203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113" t="s">
        <v>1989</v>
      </c>
      <c r="C10" s="114">
        <f>C11+C17</f>
        <v>358.75008871768392</v>
      </c>
      <c r="D10" s="98"/>
    </row>
    <row r="11" spans="2:6">
      <c r="B11" s="115" t="s">
        <v>28</v>
      </c>
      <c r="C11" s="114">
        <f>SUM(C12:C16)</f>
        <v>358.75008871768392</v>
      </c>
      <c r="D11" s="98"/>
    </row>
    <row r="12" spans="2:6">
      <c r="B12" s="142" t="s">
        <v>1990</v>
      </c>
      <c r="C12" s="95">
        <v>41.46837</v>
      </c>
      <c r="D12" s="143">
        <v>44821</v>
      </c>
      <c r="E12" s="3"/>
      <c r="F12" s="3"/>
    </row>
    <row r="13" spans="2:6">
      <c r="B13" s="142" t="s">
        <v>1991</v>
      </c>
      <c r="C13" s="95">
        <v>258.15831917039816</v>
      </c>
      <c r="D13" s="143">
        <v>44545</v>
      </c>
      <c r="E13" s="3"/>
      <c r="F13" s="3"/>
    </row>
    <row r="14" spans="2:6">
      <c r="B14" s="142" t="s">
        <v>1993</v>
      </c>
      <c r="C14" s="95">
        <v>12.283866224330824</v>
      </c>
      <c r="D14" s="143">
        <v>44196</v>
      </c>
    </row>
    <row r="15" spans="2:6">
      <c r="B15" s="142" t="s">
        <v>1992</v>
      </c>
      <c r="C15" s="95">
        <v>46.839533322954921</v>
      </c>
      <c r="D15" s="143">
        <v>45107</v>
      </c>
      <c r="E15" s="3"/>
      <c r="F15" s="3"/>
    </row>
    <row r="16" spans="2:6">
      <c r="B16" s="98"/>
      <c r="C16" s="98"/>
      <c r="D16" s="98"/>
      <c r="E16" s="3"/>
      <c r="F16" s="3"/>
    </row>
    <row r="17" spans="2:4">
      <c r="B17" s="116"/>
      <c r="C17" s="98"/>
      <c r="D17" s="98"/>
    </row>
    <row r="18" spans="2:4">
      <c r="B18" s="98"/>
      <c r="C18" s="98"/>
      <c r="D18" s="98"/>
    </row>
    <row r="19" spans="2:4">
      <c r="B19" s="98"/>
      <c r="C19" s="98"/>
      <c r="D19" s="98"/>
    </row>
    <row r="20" spans="2:4">
      <c r="B20" s="98"/>
      <c r="C20" s="98"/>
      <c r="D20" s="98"/>
    </row>
    <row r="21" spans="2:4">
      <c r="B21" s="98"/>
      <c r="C21" s="98"/>
      <c r="D21" s="98"/>
    </row>
    <row r="22" spans="2:4">
      <c r="B22" s="98"/>
      <c r="C22" s="98"/>
      <c r="D22" s="98"/>
    </row>
    <row r="23" spans="2:4">
      <c r="B23" s="98"/>
      <c r="C23" s="98"/>
      <c r="D23" s="98"/>
    </row>
    <row r="24" spans="2:4">
      <c r="B24" s="98"/>
      <c r="C24" s="98"/>
      <c r="D24" s="98"/>
    </row>
    <row r="25" spans="2:4">
      <c r="B25" s="98"/>
      <c r="C25" s="98"/>
      <c r="D25" s="98"/>
    </row>
    <row r="26" spans="2:4">
      <c r="B26" s="98"/>
      <c r="C26" s="98"/>
      <c r="D26" s="98"/>
    </row>
    <row r="27" spans="2:4">
      <c r="B27" s="98"/>
      <c r="C27" s="98"/>
      <c r="D27" s="98"/>
    </row>
    <row r="28" spans="2:4">
      <c r="B28" s="98"/>
      <c r="C28" s="98"/>
      <c r="D28" s="98"/>
    </row>
    <row r="29" spans="2:4">
      <c r="B29" s="98"/>
      <c r="C29" s="98"/>
      <c r="D29" s="98"/>
    </row>
    <row r="30" spans="2:4">
      <c r="B30" s="98"/>
      <c r="C30" s="98"/>
      <c r="D30" s="98"/>
    </row>
    <row r="31" spans="2:4">
      <c r="B31" s="98"/>
      <c r="C31" s="98"/>
      <c r="D31" s="98"/>
    </row>
    <row r="32" spans="2:4">
      <c r="B32" s="98"/>
      <c r="C32" s="98"/>
      <c r="D32" s="98"/>
    </row>
    <row r="33" spans="2:4">
      <c r="B33" s="98"/>
      <c r="C33" s="98"/>
      <c r="D33" s="98"/>
    </row>
    <row r="34" spans="2:4">
      <c r="B34" s="98"/>
      <c r="C34" s="98"/>
      <c r="D34" s="98"/>
    </row>
    <row r="35" spans="2:4">
      <c r="B35" s="98"/>
      <c r="C35" s="98"/>
      <c r="D35" s="98"/>
    </row>
    <row r="36" spans="2:4">
      <c r="B36" s="98"/>
      <c r="C36" s="98"/>
      <c r="D36" s="98"/>
    </row>
    <row r="37" spans="2:4">
      <c r="B37" s="98"/>
      <c r="C37" s="98"/>
      <c r="D37" s="98"/>
    </row>
    <row r="38" spans="2:4">
      <c r="B38" s="98"/>
      <c r="C38" s="98"/>
      <c r="D38" s="98"/>
    </row>
    <row r="39" spans="2:4">
      <c r="B39" s="98"/>
      <c r="C39" s="98"/>
      <c r="D39" s="98"/>
    </row>
    <row r="40" spans="2:4">
      <c r="B40" s="98"/>
      <c r="C40" s="98"/>
      <c r="D40" s="98"/>
    </row>
    <row r="41" spans="2:4">
      <c r="B41" s="98"/>
      <c r="C41" s="98"/>
      <c r="D41" s="98"/>
    </row>
    <row r="42" spans="2:4">
      <c r="B42" s="98"/>
      <c r="C42" s="98"/>
      <c r="D42" s="98"/>
    </row>
    <row r="43" spans="2:4">
      <c r="B43" s="98"/>
      <c r="C43" s="98"/>
      <c r="D43" s="98"/>
    </row>
    <row r="44" spans="2:4">
      <c r="B44" s="98"/>
      <c r="C44" s="98"/>
      <c r="D44" s="98"/>
    </row>
    <row r="45" spans="2:4">
      <c r="B45" s="98"/>
      <c r="C45" s="98"/>
      <c r="D45" s="98"/>
    </row>
    <row r="46" spans="2:4">
      <c r="B46" s="98"/>
      <c r="C46" s="98"/>
      <c r="D46" s="98"/>
    </row>
    <row r="47" spans="2:4">
      <c r="B47" s="98"/>
      <c r="C47" s="98"/>
      <c r="D47" s="98"/>
    </row>
    <row r="48" spans="2:4">
      <c r="B48" s="98"/>
      <c r="C48" s="98"/>
      <c r="D48" s="98"/>
    </row>
    <row r="49" spans="2:4">
      <c r="B49" s="98"/>
      <c r="C49" s="98"/>
      <c r="D49" s="98"/>
    </row>
    <row r="50" spans="2:4">
      <c r="B50" s="98"/>
      <c r="C50" s="98"/>
      <c r="D50" s="98"/>
    </row>
    <row r="51" spans="2:4">
      <c r="B51" s="98"/>
      <c r="C51" s="98"/>
      <c r="D51" s="98"/>
    </row>
    <row r="52" spans="2:4">
      <c r="B52" s="98"/>
      <c r="C52" s="98"/>
      <c r="D52" s="98"/>
    </row>
    <row r="53" spans="2:4">
      <c r="B53" s="98"/>
      <c r="C53" s="98"/>
      <c r="D53" s="98"/>
    </row>
    <row r="54" spans="2:4">
      <c r="B54" s="98"/>
      <c r="C54" s="98"/>
      <c r="D54" s="98"/>
    </row>
    <row r="55" spans="2:4">
      <c r="B55" s="98"/>
      <c r="C55" s="98"/>
      <c r="D55" s="98"/>
    </row>
    <row r="56" spans="2:4">
      <c r="B56" s="98"/>
      <c r="C56" s="98"/>
      <c r="D56" s="98"/>
    </row>
    <row r="57" spans="2:4">
      <c r="B57" s="98"/>
      <c r="C57" s="98"/>
      <c r="D57" s="98"/>
    </row>
    <row r="58" spans="2:4">
      <c r="B58" s="98"/>
      <c r="C58" s="98"/>
      <c r="D58" s="98"/>
    </row>
    <row r="59" spans="2:4">
      <c r="B59" s="98"/>
      <c r="C59" s="98"/>
      <c r="D59" s="98"/>
    </row>
    <row r="60" spans="2:4">
      <c r="B60" s="98"/>
      <c r="C60" s="98"/>
      <c r="D60" s="98"/>
    </row>
    <row r="61" spans="2:4">
      <c r="B61" s="98"/>
      <c r="C61" s="98"/>
      <c r="D61" s="98"/>
    </row>
    <row r="62" spans="2:4">
      <c r="B62" s="98"/>
      <c r="C62" s="98"/>
      <c r="D62" s="98"/>
    </row>
    <row r="63" spans="2:4">
      <c r="B63" s="98"/>
      <c r="C63" s="98"/>
      <c r="D63" s="98"/>
    </row>
    <row r="64" spans="2:4">
      <c r="B64" s="98"/>
      <c r="C64" s="98"/>
      <c r="D64" s="98"/>
    </row>
    <row r="65" spans="2:4">
      <c r="B65" s="98"/>
      <c r="C65" s="98"/>
      <c r="D65" s="98"/>
    </row>
    <row r="66" spans="2:4">
      <c r="B66" s="98"/>
      <c r="C66" s="98"/>
      <c r="D66" s="98"/>
    </row>
    <row r="67" spans="2:4">
      <c r="B67" s="98"/>
      <c r="C67" s="98"/>
      <c r="D67" s="98"/>
    </row>
    <row r="68" spans="2:4">
      <c r="B68" s="98"/>
      <c r="C68" s="98"/>
      <c r="D68" s="98"/>
    </row>
    <row r="69" spans="2:4">
      <c r="B69" s="98"/>
      <c r="C69" s="98"/>
      <c r="D69" s="98"/>
    </row>
    <row r="70" spans="2:4">
      <c r="B70" s="98"/>
      <c r="C70" s="98"/>
      <c r="D70" s="98"/>
    </row>
    <row r="71" spans="2:4">
      <c r="B71" s="98"/>
      <c r="C71" s="98"/>
      <c r="D71" s="98"/>
    </row>
    <row r="72" spans="2:4">
      <c r="B72" s="98"/>
      <c r="C72" s="98"/>
      <c r="D72" s="98"/>
    </row>
    <row r="73" spans="2:4">
      <c r="B73" s="98"/>
      <c r="C73" s="98"/>
      <c r="D73" s="98"/>
    </row>
    <row r="74" spans="2:4">
      <c r="B74" s="98"/>
      <c r="C74" s="98"/>
      <c r="D74" s="98"/>
    </row>
    <row r="75" spans="2:4">
      <c r="B75" s="98"/>
      <c r="C75" s="98"/>
      <c r="D75" s="98"/>
    </row>
    <row r="76" spans="2:4">
      <c r="B76" s="98"/>
      <c r="C76" s="98"/>
      <c r="D76" s="98"/>
    </row>
    <row r="77" spans="2:4">
      <c r="B77" s="98"/>
      <c r="C77" s="98"/>
      <c r="D77" s="98"/>
    </row>
    <row r="78" spans="2:4">
      <c r="B78" s="98"/>
      <c r="C78" s="98"/>
      <c r="D78" s="98"/>
    </row>
    <row r="79" spans="2:4">
      <c r="B79" s="98"/>
      <c r="C79" s="98"/>
      <c r="D79" s="98"/>
    </row>
    <row r="80" spans="2:4">
      <c r="B80" s="98"/>
      <c r="C80" s="98"/>
      <c r="D80" s="98"/>
    </row>
    <row r="81" spans="2:4">
      <c r="B81" s="98"/>
      <c r="C81" s="98"/>
      <c r="D81" s="98"/>
    </row>
    <row r="82" spans="2:4">
      <c r="B82" s="98"/>
      <c r="C82" s="98"/>
      <c r="D82" s="98"/>
    </row>
    <row r="83" spans="2:4">
      <c r="B83" s="98"/>
      <c r="C83" s="98"/>
      <c r="D83" s="98"/>
    </row>
    <row r="84" spans="2:4">
      <c r="B84" s="98"/>
      <c r="C84" s="98"/>
      <c r="D84" s="98"/>
    </row>
    <row r="85" spans="2:4">
      <c r="B85" s="98"/>
      <c r="C85" s="98"/>
      <c r="D85" s="98"/>
    </row>
    <row r="86" spans="2:4">
      <c r="B86" s="98"/>
      <c r="C86" s="98"/>
      <c r="D86" s="98"/>
    </row>
    <row r="87" spans="2:4">
      <c r="B87" s="98"/>
      <c r="C87" s="98"/>
      <c r="D87" s="98"/>
    </row>
    <row r="88" spans="2:4">
      <c r="B88" s="98"/>
      <c r="C88" s="98"/>
      <c r="D88" s="98"/>
    </row>
    <row r="89" spans="2:4">
      <c r="B89" s="98"/>
      <c r="C89" s="98"/>
      <c r="D89" s="98"/>
    </row>
    <row r="90" spans="2:4">
      <c r="B90" s="98"/>
      <c r="C90" s="98"/>
      <c r="D90" s="98"/>
    </row>
    <row r="91" spans="2:4">
      <c r="B91" s="98"/>
      <c r="C91" s="98"/>
      <c r="D91" s="98"/>
    </row>
    <row r="92" spans="2:4">
      <c r="B92" s="98"/>
      <c r="C92" s="98"/>
      <c r="D92" s="98"/>
    </row>
    <row r="93" spans="2:4">
      <c r="B93" s="98"/>
      <c r="C93" s="98"/>
      <c r="D93" s="98"/>
    </row>
    <row r="94" spans="2:4">
      <c r="B94" s="98"/>
      <c r="C94" s="98"/>
      <c r="D94" s="98"/>
    </row>
    <row r="95" spans="2:4">
      <c r="B95" s="98"/>
      <c r="C95" s="98"/>
      <c r="D95" s="98"/>
    </row>
    <row r="96" spans="2:4">
      <c r="B96" s="98"/>
      <c r="C96" s="98"/>
      <c r="D96" s="98"/>
    </row>
    <row r="97" spans="2:4">
      <c r="B97" s="98"/>
      <c r="C97" s="98"/>
      <c r="D97" s="98"/>
    </row>
    <row r="98" spans="2:4">
      <c r="B98" s="98"/>
      <c r="C98" s="98"/>
      <c r="D98" s="98"/>
    </row>
    <row r="99" spans="2:4">
      <c r="B99" s="98"/>
      <c r="C99" s="98"/>
      <c r="D99" s="98"/>
    </row>
    <row r="100" spans="2:4">
      <c r="B100" s="98"/>
      <c r="C100" s="98"/>
      <c r="D100" s="98"/>
    </row>
    <row r="101" spans="2:4">
      <c r="B101" s="98"/>
      <c r="C101" s="98"/>
      <c r="D101" s="98"/>
    </row>
    <row r="102" spans="2:4">
      <c r="B102" s="98"/>
      <c r="C102" s="98"/>
      <c r="D102" s="98"/>
    </row>
    <row r="103" spans="2:4">
      <c r="B103" s="98"/>
      <c r="C103" s="98"/>
      <c r="D103" s="98"/>
    </row>
    <row r="104" spans="2:4">
      <c r="B104" s="98"/>
      <c r="C104" s="98"/>
      <c r="D104" s="98"/>
    </row>
    <row r="105" spans="2:4">
      <c r="B105" s="98"/>
      <c r="C105" s="98"/>
      <c r="D105" s="98"/>
    </row>
    <row r="106" spans="2:4">
      <c r="B106" s="98"/>
      <c r="C106" s="98"/>
      <c r="D106" s="98"/>
    </row>
    <row r="107" spans="2:4">
      <c r="B107" s="98"/>
      <c r="C107" s="98"/>
      <c r="D107" s="98"/>
    </row>
    <row r="108" spans="2:4">
      <c r="B108" s="98"/>
      <c r="C108" s="98"/>
      <c r="D108" s="98"/>
    </row>
    <row r="109" spans="2:4">
      <c r="B109" s="98"/>
      <c r="C109" s="98"/>
      <c r="D109" s="98"/>
    </row>
    <row r="110" spans="2:4">
      <c r="B110" s="131"/>
      <c r="C110" s="132"/>
      <c r="D110" s="132"/>
    </row>
    <row r="111" spans="2:4">
      <c r="B111" s="131"/>
      <c r="C111" s="132"/>
      <c r="D111" s="132"/>
    </row>
    <row r="112" spans="2:4">
      <c r="B112" s="131"/>
      <c r="C112" s="132"/>
      <c r="D112" s="132"/>
    </row>
    <row r="113" spans="2:4">
      <c r="B113" s="131"/>
      <c r="C113" s="132"/>
      <c r="D113" s="132"/>
    </row>
    <row r="114" spans="2:4">
      <c r="B114" s="131"/>
      <c r="C114" s="132"/>
      <c r="D114" s="132"/>
    </row>
    <row r="115" spans="2:4">
      <c r="B115" s="131"/>
      <c r="C115" s="132"/>
      <c r="D115" s="132"/>
    </row>
    <row r="116" spans="2:4">
      <c r="B116" s="131"/>
      <c r="C116" s="132"/>
      <c r="D116" s="132"/>
    </row>
    <row r="117" spans="2:4">
      <c r="B117" s="131"/>
      <c r="C117" s="132"/>
      <c r="D117" s="132"/>
    </row>
    <row r="118" spans="2:4">
      <c r="B118" s="131"/>
      <c r="C118" s="132"/>
      <c r="D118" s="132"/>
    </row>
    <row r="119" spans="2:4">
      <c r="B119" s="131"/>
      <c r="C119" s="132"/>
      <c r="D119" s="132"/>
    </row>
    <row r="120" spans="2:4">
      <c r="B120" s="131"/>
      <c r="C120" s="132"/>
      <c r="D120" s="132"/>
    </row>
    <row r="121" spans="2:4">
      <c r="B121" s="131"/>
      <c r="C121" s="132"/>
      <c r="D121" s="132"/>
    </row>
    <row r="122" spans="2:4">
      <c r="B122" s="131"/>
      <c r="C122" s="132"/>
      <c r="D122" s="132"/>
    </row>
    <row r="123" spans="2:4">
      <c r="B123" s="131"/>
      <c r="C123" s="132"/>
      <c r="D123" s="132"/>
    </row>
    <row r="124" spans="2:4">
      <c r="B124" s="131"/>
      <c r="C124" s="132"/>
      <c r="D124" s="132"/>
    </row>
    <row r="125" spans="2:4">
      <c r="B125" s="131"/>
      <c r="C125" s="132"/>
      <c r="D125" s="132"/>
    </row>
    <row r="126" spans="2:4">
      <c r="B126" s="131"/>
      <c r="C126" s="132"/>
      <c r="D126" s="132"/>
    </row>
    <row r="127" spans="2:4">
      <c r="B127" s="131"/>
      <c r="C127" s="132"/>
      <c r="D127" s="132"/>
    </row>
    <row r="128" spans="2:4">
      <c r="B128" s="131"/>
      <c r="C128" s="132"/>
      <c r="D128" s="132"/>
    </row>
    <row r="129" spans="2:4">
      <c r="B129" s="131"/>
      <c r="C129" s="132"/>
      <c r="D129" s="132"/>
    </row>
    <row r="130" spans="2:4">
      <c r="B130" s="131"/>
      <c r="C130" s="132"/>
      <c r="D130" s="132"/>
    </row>
    <row r="131" spans="2:4">
      <c r="B131" s="131"/>
      <c r="C131" s="132"/>
      <c r="D131" s="132"/>
    </row>
    <row r="132" spans="2:4">
      <c r="B132" s="131"/>
      <c r="C132" s="132"/>
      <c r="D132" s="132"/>
    </row>
    <row r="133" spans="2:4">
      <c r="B133" s="131"/>
      <c r="C133" s="132"/>
      <c r="D133" s="132"/>
    </row>
    <row r="134" spans="2:4">
      <c r="B134" s="131"/>
      <c r="C134" s="132"/>
      <c r="D134" s="132"/>
    </row>
    <row r="135" spans="2:4">
      <c r="B135" s="131"/>
      <c r="C135" s="132"/>
      <c r="D135" s="132"/>
    </row>
    <row r="136" spans="2:4">
      <c r="B136" s="131"/>
      <c r="C136" s="132"/>
      <c r="D136" s="132"/>
    </row>
    <row r="137" spans="2:4">
      <c r="B137" s="131"/>
      <c r="C137" s="132"/>
      <c r="D137" s="132"/>
    </row>
    <row r="138" spans="2:4">
      <c r="B138" s="131"/>
      <c r="C138" s="132"/>
      <c r="D138" s="132"/>
    </row>
    <row r="139" spans="2:4">
      <c r="B139" s="131"/>
      <c r="C139" s="132"/>
      <c r="D139" s="132"/>
    </row>
    <row r="140" spans="2:4">
      <c r="B140" s="131"/>
      <c r="C140" s="132"/>
      <c r="D140" s="132"/>
    </row>
    <row r="141" spans="2:4">
      <c r="B141" s="131"/>
      <c r="C141" s="132"/>
      <c r="D141" s="132"/>
    </row>
    <row r="142" spans="2:4">
      <c r="B142" s="131"/>
      <c r="C142" s="132"/>
      <c r="D142" s="132"/>
    </row>
    <row r="143" spans="2:4">
      <c r="B143" s="131"/>
      <c r="C143" s="132"/>
      <c r="D143" s="132"/>
    </row>
    <row r="144" spans="2:4">
      <c r="B144" s="131"/>
      <c r="C144" s="132"/>
      <c r="D144" s="132"/>
    </row>
    <row r="145" spans="2:4">
      <c r="B145" s="131"/>
      <c r="C145" s="132"/>
      <c r="D145" s="132"/>
    </row>
    <row r="146" spans="2:4">
      <c r="B146" s="131"/>
      <c r="C146" s="132"/>
      <c r="D146" s="132"/>
    </row>
    <row r="147" spans="2:4">
      <c r="B147" s="131"/>
      <c r="C147" s="132"/>
      <c r="D147" s="132"/>
    </row>
    <row r="148" spans="2:4">
      <c r="B148" s="131"/>
      <c r="C148" s="132"/>
      <c r="D148" s="132"/>
    </row>
    <row r="149" spans="2:4">
      <c r="B149" s="131"/>
      <c r="C149" s="132"/>
      <c r="D149" s="132"/>
    </row>
    <row r="150" spans="2:4">
      <c r="B150" s="131"/>
      <c r="C150" s="132"/>
      <c r="D150" s="132"/>
    </row>
    <row r="151" spans="2:4">
      <c r="B151" s="131"/>
      <c r="C151" s="132"/>
      <c r="D151" s="132"/>
    </row>
    <row r="152" spans="2:4">
      <c r="B152" s="131"/>
      <c r="C152" s="132"/>
      <c r="D152" s="132"/>
    </row>
    <row r="153" spans="2:4">
      <c r="B153" s="131"/>
      <c r="C153" s="132"/>
      <c r="D153" s="132"/>
    </row>
    <row r="154" spans="2:4">
      <c r="B154" s="131"/>
      <c r="C154" s="132"/>
      <c r="D154" s="132"/>
    </row>
    <row r="155" spans="2:4">
      <c r="B155" s="131"/>
      <c r="C155" s="132"/>
      <c r="D155" s="132"/>
    </row>
    <row r="156" spans="2:4">
      <c r="B156" s="131"/>
      <c r="C156" s="132"/>
      <c r="D156" s="132"/>
    </row>
    <row r="157" spans="2:4">
      <c r="B157" s="131"/>
      <c r="C157" s="132"/>
      <c r="D157" s="132"/>
    </row>
    <row r="158" spans="2:4">
      <c r="B158" s="131"/>
      <c r="C158" s="132"/>
      <c r="D158" s="132"/>
    </row>
    <row r="159" spans="2:4">
      <c r="B159" s="131"/>
      <c r="C159" s="132"/>
      <c r="D159" s="132"/>
    </row>
    <row r="160" spans="2:4">
      <c r="B160" s="131"/>
      <c r="C160" s="132"/>
      <c r="D160" s="132"/>
    </row>
    <row r="161" spans="2:4">
      <c r="B161" s="131"/>
      <c r="C161" s="132"/>
      <c r="D161" s="132"/>
    </row>
    <row r="162" spans="2:4">
      <c r="B162" s="131"/>
      <c r="C162" s="132"/>
      <c r="D162" s="132"/>
    </row>
    <row r="163" spans="2:4">
      <c r="B163" s="131"/>
      <c r="C163" s="132"/>
      <c r="D163" s="132"/>
    </row>
    <row r="164" spans="2:4">
      <c r="B164" s="131"/>
      <c r="C164" s="132"/>
      <c r="D164" s="132"/>
    </row>
    <row r="165" spans="2:4">
      <c r="B165" s="131"/>
      <c r="C165" s="132"/>
      <c r="D165" s="132"/>
    </row>
    <row r="166" spans="2:4">
      <c r="B166" s="131"/>
      <c r="C166" s="132"/>
      <c r="D166" s="132"/>
    </row>
    <row r="167" spans="2:4">
      <c r="B167" s="131"/>
      <c r="C167" s="132"/>
      <c r="D167" s="132"/>
    </row>
    <row r="168" spans="2:4">
      <c r="B168" s="131"/>
      <c r="C168" s="132"/>
      <c r="D168" s="132"/>
    </row>
    <row r="169" spans="2:4">
      <c r="B169" s="131"/>
      <c r="C169" s="132"/>
      <c r="D169" s="132"/>
    </row>
    <row r="170" spans="2:4">
      <c r="B170" s="131"/>
      <c r="C170" s="132"/>
      <c r="D170" s="132"/>
    </row>
    <row r="171" spans="2:4">
      <c r="B171" s="131"/>
      <c r="C171" s="132"/>
      <c r="D171" s="132"/>
    </row>
    <row r="172" spans="2:4">
      <c r="B172" s="131"/>
      <c r="C172" s="132"/>
      <c r="D172" s="132"/>
    </row>
    <row r="173" spans="2:4">
      <c r="B173" s="131"/>
      <c r="C173" s="132"/>
      <c r="D173" s="132"/>
    </row>
    <row r="174" spans="2:4">
      <c r="B174" s="131"/>
      <c r="C174" s="132"/>
      <c r="D174" s="132"/>
    </row>
    <row r="175" spans="2:4">
      <c r="B175" s="131"/>
      <c r="C175" s="132"/>
      <c r="D175" s="132"/>
    </row>
    <row r="176" spans="2:4">
      <c r="B176" s="131"/>
      <c r="C176" s="132"/>
      <c r="D176" s="132"/>
    </row>
    <row r="177" spans="2:4">
      <c r="B177" s="131"/>
      <c r="C177" s="132"/>
      <c r="D177" s="132"/>
    </row>
    <row r="178" spans="2:4">
      <c r="B178" s="131"/>
      <c r="C178" s="132"/>
      <c r="D178" s="132"/>
    </row>
    <row r="179" spans="2:4">
      <c r="B179" s="131"/>
      <c r="C179" s="132"/>
      <c r="D179" s="132"/>
    </row>
    <row r="180" spans="2:4">
      <c r="B180" s="131"/>
      <c r="C180" s="132"/>
      <c r="D180" s="132"/>
    </row>
    <row r="181" spans="2:4">
      <c r="B181" s="131"/>
      <c r="C181" s="132"/>
      <c r="D181" s="132"/>
    </row>
    <row r="182" spans="2:4">
      <c r="B182" s="131"/>
      <c r="C182" s="132"/>
      <c r="D182" s="132"/>
    </row>
    <row r="183" spans="2:4">
      <c r="B183" s="131"/>
      <c r="C183" s="132"/>
      <c r="D183" s="132"/>
    </row>
    <row r="184" spans="2:4">
      <c r="B184" s="131"/>
      <c r="C184" s="132"/>
      <c r="D184" s="132"/>
    </row>
    <row r="185" spans="2:4">
      <c r="B185" s="131"/>
      <c r="C185" s="132"/>
      <c r="D185" s="132"/>
    </row>
    <row r="186" spans="2:4">
      <c r="B186" s="131"/>
      <c r="C186" s="132"/>
      <c r="D186" s="132"/>
    </row>
    <row r="187" spans="2:4">
      <c r="B187" s="131"/>
      <c r="C187" s="132"/>
      <c r="D187" s="132"/>
    </row>
    <row r="188" spans="2:4">
      <c r="B188" s="131"/>
      <c r="C188" s="132"/>
      <c r="D188" s="132"/>
    </row>
    <row r="189" spans="2:4">
      <c r="B189" s="131"/>
      <c r="C189" s="132"/>
      <c r="D189" s="132"/>
    </row>
    <row r="190" spans="2:4">
      <c r="B190" s="131"/>
      <c r="C190" s="132"/>
      <c r="D190" s="132"/>
    </row>
    <row r="191" spans="2:4">
      <c r="B191" s="131"/>
      <c r="C191" s="132"/>
      <c r="D191" s="132"/>
    </row>
    <row r="192" spans="2:4">
      <c r="B192" s="131"/>
      <c r="C192" s="132"/>
      <c r="D192" s="132"/>
    </row>
    <row r="193" spans="2:4">
      <c r="B193" s="131"/>
      <c r="C193" s="132"/>
      <c r="D193" s="132"/>
    </row>
    <row r="194" spans="2:4">
      <c r="B194" s="131"/>
      <c r="C194" s="132"/>
      <c r="D194" s="132"/>
    </row>
    <row r="195" spans="2:4">
      <c r="B195" s="131"/>
      <c r="C195" s="132"/>
      <c r="D195" s="132"/>
    </row>
    <row r="196" spans="2:4">
      <c r="B196" s="131"/>
      <c r="C196" s="132"/>
      <c r="D196" s="132"/>
    </row>
    <row r="197" spans="2:4">
      <c r="B197" s="131"/>
      <c r="C197" s="132"/>
      <c r="D197" s="132"/>
    </row>
    <row r="198" spans="2:4">
      <c r="B198" s="131"/>
      <c r="C198" s="132"/>
      <c r="D198" s="132"/>
    </row>
    <row r="199" spans="2:4">
      <c r="B199" s="131"/>
      <c r="C199" s="132"/>
      <c r="D199" s="132"/>
    </row>
    <row r="200" spans="2:4">
      <c r="B200" s="131"/>
      <c r="C200" s="132"/>
      <c r="D200" s="132"/>
    </row>
    <row r="201" spans="2:4">
      <c r="B201" s="131"/>
      <c r="C201" s="132"/>
      <c r="D201" s="132"/>
    </row>
    <row r="202" spans="2:4">
      <c r="B202" s="131"/>
      <c r="C202" s="132"/>
      <c r="D202" s="132"/>
    </row>
    <row r="203" spans="2:4">
      <c r="B203" s="131"/>
      <c r="C203" s="132"/>
      <c r="D203" s="132"/>
    </row>
    <row r="204" spans="2:4">
      <c r="B204" s="131"/>
      <c r="C204" s="132"/>
      <c r="D204" s="132"/>
    </row>
    <row r="205" spans="2:4">
      <c r="B205" s="131"/>
      <c r="C205" s="132"/>
      <c r="D205" s="132"/>
    </row>
    <row r="206" spans="2:4">
      <c r="B206" s="131"/>
      <c r="C206" s="132"/>
      <c r="D206" s="132"/>
    </row>
    <row r="207" spans="2:4">
      <c r="B207" s="131"/>
      <c r="C207" s="132"/>
      <c r="D207" s="132"/>
    </row>
    <row r="208" spans="2:4">
      <c r="B208" s="131"/>
      <c r="C208" s="132"/>
      <c r="D208" s="132"/>
    </row>
    <row r="209" spans="2:4">
      <c r="B209" s="131"/>
      <c r="C209" s="132"/>
      <c r="D209" s="132"/>
    </row>
    <row r="210" spans="2:4">
      <c r="B210" s="131"/>
      <c r="C210" s="132"/>
      <c r="D210" s="132"/>
    </row>
    <row r="211" spans="2:4">
      <c r="B211" s="131"/>
      <c r="C211" s="132"/>
      <c r="D211" s="132"/>
    </row>
    <row r="212" spans="2:4">
      <c r="B212" s="131"/>
      <c r="C212" s="132"/>
      <c r="D212" s="132"/>
    </row>
    <row r="213" spans="2:4">
      <c r="B213" s="131"/>
      <c r="C213" s="132"/>
      <c r="D213" s="132"/>
    </row>
    <row r="214" spans="2:4">
      <c r="B214" s="131"/>
      <c r="C214" s="132"/>
      <c r="D214" s="132"/>
    </row>
    <row r="215" spans="2:4">
      <c r="B215" s="131"/>
      <c r="C215" s="132"/>
      <c r="D215" s="132"/>
    </row>
    <row r="216" spans="2:4">
      <c r="B216" s="131"/>
      <c r="C216" s="132"/>
      <c r="D216" s="132"/>
    </row>
    <row r="217" spans="2:4">
      <c r="B217" s="131"/>
      <c r="C217" s="132"/>
      <c r="D217" s="132"/>
    </row>
    <row r="218" spans="2:4">
      <c r="B218" s="131"/>
      <c r="C218" s="132"/>
      <c r="D218" s="132"/>
    </row>
    <row r="219" spans="2:4">
      <c r="B219" s="131"/>
      <c r="C219" s="132"/>
      <c r="D219" s="132"/>
    </row>
    <row r="220" spans="2:4">
      <c r="B220" s="131"/>
      <c r="C220" s="132"/>
      <c r="D220" s="132"/>
    </row>
    <row r="221" spans="2:4">
      <c r="B221" s="131"/>
      <c r="C221" s="132"/>
      <c r="D221" s="132"/>
    </row>
    <row r="222" spans="2:4">
      <c r="B222" s="131"/>
      <c r="C222" s="132"/>
      <c r="D222" s="132"/>
    </row>
    <row r="223" spans="2:4">
      <c r="B223" s="131"/>
      <c r="C223" s="132"/>
      <c r="D223" s="132"/>
    </row>
    <row r="224" spans="2:4">
      <c r="B224" s="131"/>
      <c r="C224" s="132"/>
      <c r="D224" s="132"/>
    </row>
    <row r="225" spans="2:4">
      <c r="B225" s="131"/>
      <c r="C225" s="132"/>
      <c r="D225" s="132"/>
    </row>
    <row r="226" spans="2:4">
      <c r="B226" s="131"/>
      <c r="C226" s="132"/>
      <c r="D226" s="132"/>
    </row>
    <row r="227" spans="2:4">
      <c r="B227" s="131"/>
      <c r="C227" s="132"/>
      <c r="D227" s="132"/>
    </row>
    <row r="228" spans="2:4">
      <c r="B228" s="131"/>
      <c r="C228" s="132"/>
      <c r="D228" s="132"/>
    </row>
    <row r="229" spans="2:4">
      <c r="B229" s="131"/>
      <c r="C229" s="132"/>
      <c r="D229" s="132"/>
    </row>
    <row r="230" spans="2:4">
      <c r="B230" s="131"/>
      <c r="C230" s="132"/>
      <c r="D230" s="132"/>
    </row>
    <row r="231" spans="2:4">
      <c r="B231" s="131"/>
      <c r="C231" s="132"/>
      <c r="D231" s="132"/>
    </row>
    <row r="232" spans="2:4">
      <c r="B232" s="131"/>
      <c r="C232" s="132"/>
      <c r="D232" s="132"/>
    </row>
    <row r="233" spans="2:4">
      <c r="B233" s="131"/>
      <c r="C233" s="132"/>
      <c r="D233" s="132"/>
    </row>
    <row r="234" spans="2:4">
      <c r="B234" s="131"/>
      <c r="C234" s="132"/>
      <c r="D234" s="132"/>
    </row>
    <row r="235" spans="2:4">
      <c r="B235" s="131"/>
      <c r="C235" s="132"/>
      <c r="D235" s="132"/>
    </row>
    <row r="236" spans="2:4">
      <c r="B236" s="131"/>
      <c r="C236" s="132"/>
      <c r="D236" s="132"/>
    </row>
    <row r="237" spans="2:4">
      <c r="B237" s="131"/>
      <c r="C237" s="132"/>
      <c r="D237" s="132"/>
    </row>
    <row r="238" spans="2:4">
      <c r="B238" s="131"/>
      <c r="C238" s="132"/>
      <c r="D238" s="132"/>
    </row>
    <row r="239" spans="2:4">
      <c r="B239" s="131"/>
      <c r="C239" s="132"/>
      <c r="D239" s="132"/>
    </row>
    <row r="240" spans="2:4">
      <c r="B240" s="131"/>
      <c r="C240" s="132"/>
      <c r="D240" s="132"/>
    </row>
    <row r="241" spans="2:4">
      <c r="B241" s="131"/>
      <c r="C241" s="132"/>
      <c r="D241" s="132"/>
    </row>
    <row r="242" spans="2:4">
      <c r="B242" s="131"/>
      <c r="C242" s="132"/>
      <c r="D242" s="132"/>
    </row>
    <row r="243" spans="2:4">
      <c r="B243" s="131"/>
      <c r="C243" s="132"/>
      <c r="D243" s="132"/>
    </row>
    <row r="244" spans="2:4">
      <c r="B244" s="131"/>
      <c r="C244" s="132"/>
      <c r="D244" s="132"/>
    </row>
    <row r="245" spans="2:4">
      <c r="B245" s="131"/>
      <c r="C245" s="132"/>
      <c r="D245" s="132"/>
    </row>
    <row r="246" spans="2:4">
      <c r="B246" s="131"/>
      <c r="C246" s="132"/>
      <c r="D246" s="132"/>
    </row>
    <row r="247" spans="2:4">
      <c r="B247" s="131"/>
      <c r="C247" s="132"/>
      <c r="D247" s="132"/>
    </row>
    <row r="248" spans="2:4">
      <c r="B248" s="131"/>
      <c r="C248" s="132"/>
      <c r="D248" s="132"/>
    </row>
    <row r="249" spans="2:4">
      <c r="B249" s="131"/>
      <c r="C249" s="132"/>
      <c r="D249" s="132"/>
    </row>
    <row r="250" spans="2:4">
      <c r="B250" s="131"/>
      <c r="C250" s="132"/>
      <c r="D250" s="132"/>
    </row>
    <row r="251" spans="2:4">
      <c r="B251" s="131"/>
      <c r="C251" s="132"/>
      <c r="D251" s="132"/>
    </row>
    <row r="252" spans="2:4">
      <c r="B252" s="131"/>
      <c r="C252" s="132"/>
      <c r="D252" s="132"/>
    </row>
    <row r="253" spans="2:4">
      <c r="B253" s="131"/>
      <c r="C253" s="132"/>
      <c r="D253" s="132"/>
    </row>
    <row r="254" spans="2:4">
      <c r="B254" s="131"/>
      <c r="C254" s="132"/>
      <c r="D254" s="132"/>
    </row>
    <row r="255" spans="2:4">
      <c r="B255" s="131"/>
      <c r="C255" s="132"/>
      <c r="D255" s="132"/>
    </row>
    <row r="256" spans="2:4">
      <c r="B256" s="131"/>
      <c r="C256" s="132"/>
      <c r="D256" s="132"/>
    </row>
    <row r="257" spans="2:4">
      <c r="B257" s="131"/>
      <c r="C257" s="132"/>
      <c r="D257" s="132"/>
    </row>
    <row r="258" spans="2:4">
      <c r="B258" s="131"/>
      <c r="C258" s="132"/>
      <c r="D258" s="132"/>
    </row>
    <row r="259" spans="2:4">
      <c r="B259" s="131"/>
      <c r="C259" s="132"/>
      <c r="D259" s="132"/>
    </row>
    <row r="260" spans="2:4">
      <c r="B260" s="131"/>
      <c r="C260" s="132"/>
      <c r="D260" s="132"/>
    </row>
    <row r="261" spans="2:4">
      <c r="B261" s="131"/>
      <c r="C261" s="132"/>
      <c r="D261" s="132"/>
    </row>
    <row r="262" spans="2:4">
      <c r="B262" s="131"/>
      <c r="C262" s="132"/>
      <c r="D262" s="132"/>
    </row>
    <row r="263" spans="2:4">
      <c r="B263" s="131"/>
      <c r="C263" s="132"/>
      <c r="D263" s="132"/>
    </row>
    <row r="264" spans="2:4">
      <c r="B264" s="131"/>
      <c r="C264" s="132"/>
      <c r="D264" s="132"/>
    </row>
    <row r="265" spans="2:4">
      <c r="B265" s="131"/>
      <c r="C265" s="132"/>
      <c r="D265" s="132"/>
    </row>
    <row r="266" spans="2:4">
      <c r="B266" s="131"/>
      <c r="C266" s="132"/>
      <c r="D266" s="132"/>
    </row>
    <row r="267" spans="2:4">
      <c r="B267" s="131"/>
      <c r="C267" s="132"/>
      <c r="D267" s="132"/>
    </row>
    <row r="268" spans="2:4">
      <c r="B268" s="131"/>
      <c r="C268" s="132"/>
      <c r="D268" s="132"/>
    </row>
    <row r="269" spans="2:4">
      <c r="B269" s="131"/>
      <c r="C269" s="132"/>
      <c r="D269" s="132"/>
    </row>
    <row r="270" spans="2:4">
      <c r="B270" s="131"/>
      <c r="C270" s="132"/>
      <c r="D270" s="132"/>
    </row>
    <row r="271" spans="2:4">
      <c r="B271" s="131"/>
      <c r="C271" s="132"/>
      <c r="D271" s="132"/>
    </row>
    <row r="272" spans="2:4">
      <c r="B272" s="131"/>
      <c r="C272" s="132"/>
      <c r="D272" s="132"/>
    </row>
    <row r="273" spans="2:4">
      <c r="B273" s="131"/>
      <c r="C273" s="132"/>
      <c r="D273" s="132"/>
    </row>
    <row r="274" spans="2:4">
      <c r="B274" s="131"/>
      <c r="C274" s="132"/>
      <c r="D274" s="132"/>
    </row>
    <row r="275" spans="2:4">
      <c r="B275" s="131"/>
      <c r="C275" s="132"/>
      <c r="D275" s="132"/>
    </row>
    <row r="276" spans="2:4">
      <c r="B276" s="131"/>
      <c r="C276" s="132"/>
      <c r="D276" s="132"/>
    </row>
    <row r="277" spans="2:4">
      <c r="B277" s="131"/>
      <c r="C277" s="132"/>
      <c r="D277" s="132"/>
    </row>
    <row r="278" spans="2:4">
      <c r="B278" s="131"/>
      <c r="C278" s="132"/>
      <c r="D278" s="132"/>
    </row>
    <row r="279" spans="2:4">
      <c r="B279" s="131"/>
      <c r="C279" s="132"/>
      <c r="D279" s="132"/>
    </row>
    <row r="280" spans="2:4">
      <c r="B280" s="131"/>
      <c r="C280" s="132"/>
      <c r="D280" s="132"/>
    </row>
    <row r="281" spans="2:4">
      <c r="B281" s="131"/>
      <c r="C281" s="132"/>
      <c r="D281" s="132"/>
    </row>
    <row r="282" spans="2:4">
      <c r="B282" s="131"/>
      <c r="C282" s="132"/>
      <c r="D282" s="132"/>
    </row>
    <row r="283" spans="2:4">
      <c r="B283" s="131"/>
      <c r="C283" s="132"/>
      <c r="D283" s="132"/>
    </row>
    <row r="284" spans="2:4">
      <c r="B284" s="131"/>
      <c r="C284" s="132"/>
      <c r="D284" s="132"/>
    </row>
    <row r="285" spans="2:4">
      <c r="B285" s="131"/>
      <c r="C285" s="132"/>
      <c r="D285" s="132"/>
    </row>
    <row r="286" spans="2:4">
      <c r="B286" s="131"/>
      <c r="C286" s="132"/>
      <c r="D286" s="132"/>
    </row>
    <row r="287" spans="2:4">
      <c r="B287" s="131"/>
      <c r="C287" s="132"/>
      <c r="D287" s="132"/>
    </row>
    <row r="288" spans="2:4">
      <c r="B288" s="131"/>
      <c r="C288" s="132"/>
      <c r="D288" s="132"/>
    </row>
    <row r="289" spans="2:4">
      <c r="B289" s="131"/>
      <c r="C289" s="132"/>
      <c r="D289" s="132"/>
    </row>
    <row r="290" spans="2:4">
      <c r="B290" s="131"/>
      <c r="C290" s="132"/>
      <c r="D290" s="132"/>
    </row>
    <row r="291" spans="2:4">
      <c r="B291" s="131"/>
      <c r="C291" s="132"/>
      <c r="D291" s="132"/>
    </row>
    <row r="292" spans="2:4">
      <c r="B292" s="131"/>
      <c r="C292" s="132"/>
      <c r="D292" s="132"/>
    </row>
    <row r="293" spans="2:4">
      <c r="B293" s="131"/>
      <c r="C293" s="132"/>
      <c r="D293" s="132"/>
    </row>
    <row r="294" spans="2:4">
      <c r="B294" s="131"/>
      <c r="C294" s="132"/>
      <c r="D294" s="132"/>
    </row>
    <row r="295" spans="2:4">
      <c r="B295" s="131"/>
      <c r="C295" s="132"/>
      <c r="D295" s="132"/>
    </row>
    <row r="296" spans="2:4">
      <c r="B296" s="131"/>
      <c r="C296" s="132"/>
      <c r="D296" s="132"/>
    </row>
    <row r="297" spans="2:4">
      <c r="B297" s="131"/>
      <c r="C297" s="132"/>
      <c r="D297" s="132"/>
    </row>
    <row r="298" spans="2:4">
      <c r="B298" s="131"/>
      <c r="C298" s="132"/>
      <c r="D298" s="132"/>
    </row>
    <row r="299" spans="2:4">
      <c r="B299" s="131"/>
      <c r="C299" s="132"/>
      <c r="D299" s="132"/>
    </row>
    <row r="300" spans="2:4">
      <c r="B300" s="131"/>
      <c r="C300" s="132"/>
      <c r="D300" s="132"/>
    </row>
    <row r="301" spans="2:4">
      <c r="B301" s="131"/>
      <c r="C301" s="132"/>
      <c r="D301" s="132"/>
    </row>
    <row r="302" spans="2:4">
      <c r="B302" s="131"/>
      <c r="C302" s="132"/>
      <c r="D302" s="132"/>
    </row>
    <row r="303" spans="2:4">
      <c r="B303" s="131"/>
      <c r="C303" s="132"/>
      <c r="D303" s="132"/>
    </row>
    <row r="304" spans="2:4">
      <c r="B304" s="131"/>
      <c r="C304" s="132"/>
      <c r="D304" s="132"/>
    </row>
    <row r="305" spans="2:4">
      <c r="B305" s="131"/>
      <c r="C305" s="132"/>
      <c r="D305" s="132"/>
    </row>
    <row r="306" spans="2:4">
      <c r="B306" s="131"/>
      <c r="C306" s="132"/>
      <c r="D306" s="132"/>
    </row>
    <row r="307" spans="2:4">
      <c r="B307" s="131"/>
      <c r="C307" s="132"/>
      <c r="D307" s="132"/>
    </row>
    <row r="308" spans="2:4">
      <c r="B308" s="131"/>
      <c r="C308" s="132"/>
      <c r="D308" s="132"/>
    </row>
    <row r="309" spans="2:4">
      <c r="B309" s="131"/>
      <c r="C309" s="132"/>
      <c r="D309" s="132"/>
    </row>
    <row r="310" spans="2:4">
      <c r="B310" s="131"/>
      <c r="C310" s="132"/>
      <c r="D310" s="132"/>
    </row>
    <row r="311" spans="2:4">
      <c r="B311" s="131"/>
      <c r="C311" s="132"/>
      <c r="D311" s="132"/>
    </row>
    <row r="312" spans="2:4">
      <c r="B312" s="131"/>
      <c r="C312" s="132"/>
      <c r="D312" s="132"/>
    </row>
    <row r="313" spans="2:4">
      <c r="B313" s="131"/>
      <c r="C313" s="132"/>
      <c r="D313" s="132"/>
    </row>
    <row r="314" spans="2:4">
      <c r="B314" s="131"/>
      <c r="C314" s="132"/>
      <c r="D314" s="132"/>
    </row>
    <row r="315" spans="2:4">
      <c r="B315" s="131"/>
      <c r="C315" s="132"/>
      <c r="D315" s="132"/>
    </row>
    <row r="316" spans="2:4">
      <c r="B316" s="131"/>
      <c r="C316" s="132"/>
      <c r="D316" s="132"/>
    </row>
    <row r="317" spans="2:4">
      <c r="B317" s="131"/>
      <c r="C317" s="132"/>
      <c r="D317" s="132"/>
    </row>
    <row r="318" spans="2:4">
      <c r="B318" s="131"/>
      <c r="C318" s="132"/>
      <c r="D318" s="132"/>
    </row>
    <row r="319" spans="2:4">
      <c r="B319" s="131"/>
      <c r="C319" s="132"/>
      <c r="D319" s="132"/>
    </row>
    <row r="320" spans="2:4">
      <c r="B320" s="131"/>
      <c r="C320" s="132"/>
      <c r="D320" s="132"/>
    </row>
    <row r="321" spans="2:4">
      <c r="B321" s="131"/>
      <c r="C321" s="132"/>
      <c r="D321" s="132"/>
    </row>
    <row r="322" spans="2:4">
      <c r="B322" s="131"/>
      <c r="C322" s="132"/>
      <c r="D322" s="132"/>
    </row>
    <row r="323" spans="2:4">
      <c r="B323" s="131"/>
      <c r="C323" s="132"/>
      <c r="D323" s="132"/>
    </row>
    <row r="324" spans="2:4">
      <c r="B324" s="131"/>
      <c r="C324" s="132"/>
      <c r="D324" s="132"/>
    </row>
    <row r="325" spans="2:4">
      <c r="B325" s="131"/>
      <c r="C325" s="132"/>
      <c r="D325" s="132"/>
    </row>
    <row r="326" spans="2:4">
      <c r="B326" s="131"/>
      <c r="C326" s="132"/>
      <c r="D326" s="132"/>
    </row>
    <row r="327" spans="2:4">
      <c r="B327" s="131"/>
      <c r="C327" s="132"/>
      <c r="D327" s="132"/>
    </row>
    <row r="328" spans="2:4">
      <c r="B328" s="131"/>
      <c r="C328" s="132"/>
      <c r="D328" s="132"/>
    </row>
    <row r="329" spans="2:4">
      <c r="B329" s="131"/>
      <c r="C329" s="132"/>
      <c r="D329" s="132"/>
    </row>
    <row r="330" spans="2:4">
      <c r="B330" s="131"/>
      <c r="C330" s="132"/>
      <c r="D330" s="132"/>
    </row>
    <row r="331" spans="2:4">
      <c r="B331" s="131"/>
      <c r="C331" s="132"/>
      <c r="D331" s="132"/>
    </row>
    <row r="332" spans="2:4">
      <c r="B332" s="131"/>
      <c r="C332" s="132"/>
      <c r="D332" s="132"/>
    </row>
    <row r="333" spans="2:4">
      <c r="B333" s="131"/>
      <c r="C333" s="132"/>
      <c r="D333" s="132"/>
    </row>
    <row r="334" spans="2:4">
      <c r="B334" s="131"/>
      <c r="C334" s="132"/>
      <c r="D334" s="132"/>
    </row>
    <row r="335" spans="2:4">
      <c r="B335" s="131"/>
      <c r="C335" s="132"/>
      <c r="D335" s="132"/>
    </row>
    <row r="336" spans="2:4">
      <c r="B336" s="131"/>
      <c r="C336" s="132"/>
      <c r="D336" s="132"/>
    </row>
    <row r="337" spans="2:4">
      <c r="B337" s="131"/>
      <c r="C337" s="132"/>
      <c r="D337" s="132"/>
    </row>
    <row r="338" spans="2:4">
      <c r="B338" s="131"/>
      <c r="C338" s="132"/>
      <c r="D338" s="132"/>
    </row>
    <row r="339" spans="2:4">
      <c r="B339" s="131"/>
      <c r="C339" s="132"/>
      <c r="D339" s="132"/>
    </row>
    <row r="340" spans="2:4">
      <c r="B340" s="131"/>
      <c r="C340" s="132"/>
      <c r="D340" s="132"/>
    </row>
    <row r="341" spans="2:4">
      <c r="B341" s="131"/>
      <c r="C341" s="132"/>
      <c r="D341" s="132"/>
    </row>
    <row r="342" spans="2:4">
      <c r="B342" s="131"/>
      <c r="C342" s="132"/>
      <c r="D342" s="132"/>
    </row>
    <row r="343" spans="2:4">
      <c r="B343" s="131"/>
      <c r="C343" s="132"/>
      <c r="D343" s="132"/>
    </row>
    <row r="344" spans="2:4">
      <c r="B344" s="131"/>
      <c r="C344" s="132"/>
      <c r="D344" s="132"/>
    </row>
    <row r="345" spans="2:4">
      <c r="B345" s="131"/>
      <c r="C345" s="132"/>
      <c r="D345" s="132"/>
    </row>
    <row r="346" spans="2:4">
      <c r="B346" s="131"/>
      <c r="C346" s="132"/>
      <c r="D346" s="132"/>
    </row>
    <row r="347" spans="2:4">
      <c r="B347" s="131"/>
      <c r="C347" s="132"/>
      <c r="D347" s="132"/>
    </row>
    <row r="348" spans="2:4">
      <c r="B348" s="131"/>
      <c r="C348" s="132"/>
      <c r="D348" s="132"/>
    </row>
    <row r="349" spans="2:4">
      <c r="B349" s="131"/>
      <c r="C349" s="132"/>
      <c r="D349" s="132"/>
    </row>
    <row r="350" spans="2:4">
      <c r="B350" s="131"/>
      <c r="C350" s="132"/>
      <c r="D350" s="132"/>
    </row>
    <row r="351" spans="2:4">
      <c r="B351" s="131"/>
      <c r="C351" s="132"/>
      <c r="D351" s="132"/>
    </row>
    <row r="352" spans="2:4">
      <c r="B352" s="131"/>
      <c r="C352" s="132"/>
      <c r="D352" s="132"/>
    </row>
    <row r="353" spans="2:4">
      <c r="B353" s="131"/>
      <c r="C353" s="132"/>
      <c r="D353" s="132"/>
    </row>
    <row r="354" spans="2:4">
      <c r="B354" s="131"/>
      <c r="C354" s="132"/>
      <c r="D354" s="132"/>
    </row>
    <row r="355" spans="2:4">
      <c r="B355" s="131"/>
      <c r="C355" s="132"/>
      <c r="D355" s="132"/>
    </row>
    <row r="356" spans="2:4">
      <c r="B356" s="131"/>
      <c r="C356" s="132"/>
      <c r="D356" s="132"/>
    </row>
    <row r="357" spans="2:4">
      <c r="B357" s="131"/>
      <c r="C357" s="132"/>
      <c r="D357" s="132"/>
    </row>
    <row r="358" spans="2:4">
      <c r="B358" s="131"/>
      <c r="C358" s="132"/>
      <c r="D358" s="132"/>
    </row>
    <row r="359" spans="2:4">
      <c r="B359" s="131"/>
      <c r="C359" s="132"/>
      <c r="D359" s="132"/>
    </row>
    <row r="360" spans="2:4">
      <c r="B360" s="131"/>
      <c r="C360" s="132"/>
      <c r="D360" s="132"/>
    </row>
    <row r="361" spans="2:4">
      <c r="B361" s="131"/>
      <c r="C361" s="132"/>
      <c r="D361" s="132"/>
    </row>
    <row r="362" spans="2:4">
      <c r="B362" s="131"/>
      <c r="C362" s="132"/>
      <c r="D362" s="132"/>
    </row>
    <row r="363" spans="2:4">
      <c r="B363" s="131"/>
      <c r="C363" s="132"/>
      <c r="D363" s="132"/>
    </row>
    <row r="364" spans="2:4">
      <c r="B364" s="131"/>
      <c r="C364" s="132"/>
      <c r="D364" s="132"/>
    </row>
    <row r="365" spans="2:4">
      <c r="B365" s="131"/>
      <c r="C365" s="132"/>
      <c r="D365" s="132"/>
    </row>
    <row r="366" spans="2:4">
      <c r="B366" s="131"/>
      <c r="C366" s="132"/>
      <c r="D366" s="132"/>
    </row>
    <row r="367" spans="2:4">
      <c r="B367" s="131"/>
      <c r="C367" s="132"/>
      <c r="D367" s="132"/>
    </row>
    <row r="368" spans="2:4">
      <c r="B368" s="131"/>
      <c r="C368" s="132"/>
      <c r="D368" s="132"/>
    </row>
    <row r="369" spans="2:4">
      <c r="B369" s="131"/>
      <c r="C369" s="132"/>
      <c r="D369" s="132"/>
    </row>
    <row r="370" spans="2:4">
      <c r="B370" s="131"/>
      <c r="C370" s="132"/>
      <c r="D370" s="132"/>
    </row>
    <row r="371" spans="2:4">
      <c r="B371" s="131"/>
      <c r="C371" s="132"/>
      <c r="D371" s="132"/>
    </row>
    <row r="372" spans="2:4">
      <c r="B372" s="131"/>
      <c r="C372" s="132"/>
      <c r="D372" s="132"/>
    </row>
    <row r="373" spans="2:4">
      <c r="B373" s="131"/>
      <c r="C373" s="132"/>
      <c r="D373" s="132"/>
    </row>
    <row r="374" spans="2:4">
      <c r="B374" s="131"/>
      <c r="C374" s="132"/>
      <c r="D374" s="132"/>
    </row>
    <row r="375" spans="2:4">
      <c r="B375" s="131"/>
      <c r="C375" s="132"/>
      <c r="D375" s="132"/>
    </row>
    <row r="376" spans="2:4">
      <c r="B376" s="131"/>
      <c r="C376" s="132"/>
      <c r="D376" s="132"/>
    </row>
    <row r="377" spans="2:4">
      <c r="B377" s="131"/>
      <c r="C377" s="132"/>
      <c r="D377" s="132"/>
    </row>
    <row r="378" spans="2:4">
      <c r="B378" s="131"/>
      <c r="C378" s="132"/>
      <c r="D378" s="132"/>
    </row>
    <row r="379" spans="2:4">
      <c r="B379" s="131"/>
      <c r="C379" s="132"/>
      <c r="D379" s="132"/>
    </row>
    <row r="380" spans="2:4">
      <c r="B380" s="131"/>
      <c r="C380" s="132"/>
      <c r="D380" s="132"/>
    </row>
    <row r="381" spans="2:4">
      <c r="B381" s="131"/>
      <c r="C381" s="132"/>
      <c r="D381" s="132"/>
    </row>
    <row r="382" spans="2:4">
      <c r="B382" s="131"/>
      <c r="C382" s="132"/>
      <c r="D382" s="132"/>
    </row>
    <row r="383" spans="2:4">
      <c r="B383" s="131"/>
      <c r="C383" s="132"/>
      <c r="D383" s="132"/>
    </row>
    <row r="384" spans="2:4">
      <c r="B384" s="131"/>
      <c r="C384" s="132"/>
      <c r="D384" s="132"/>
    </row>
    <row r="385" spans="2:4">
      <c r="B385" s="131"/>
      <c r="C385" s="132"/>
      <c r="D385" s="132"/>
    </row>
    <row r="386" spans="2:4">
      <c r="B386" s="131"/>
      <c r="C386" s="132"/>
      <c r="D386" s="132"/>
    </row>
    <row r="387" spans="2:4">
      <c r="B387" s="131"/>
      <c r="C387" s="132"/>
      <c r="D387" s="132"/>
    </row>
    <row r="388" spans="2:4">
      <c r="B388" s="131"/>
      <c r="C388" s="132"/>
      <c r="D388" s="132"/>
    </row>
    <row r="389" spans="2:4">
      <c r="B389" s="131"/>
      <c r="C389" s="132"/>
      <c r="D389" s="132"/>
    </row>
    <row r="390" spans="2:4">
      <c r="B390" s="131"/>
      <c r="C390" s="132"/>
      <c r="D390" s="132"/>
    </row>
    <row r="391" spans="2:4">
      <c r="B391" s="131"/>
      <c r="C391" s="132"/>
      <c r="D391" s="132"/>
    </row>
    <row r="392" spans="2:4">
      <c r="B392" s="131"/>
      <c r="C392" s="132"/>
      <c r="D392" s="132"/>
    </row>
    <row r="393" spans="2:4">
      <c r="B393" s="131"/>
      <c r="C393" s="132"/>
      <c r="D393" s="132"/>
    </row>
    <row r="394" spans="2:4">
      <c r="B394" s="131"/>
      <c r="C394" s="132"/>
      <c r="D394" s="132"/>
    </row>
    <row r="395" spans="2:4">
      <c r="B395" s="131"/>
      <c r="C395" s="132"/>
      <c r="D395" s="132"/>
    </row>
    <row r="396" spans="2:4">
      <c r="B396" s="131"/>
      <c r="C396" s="132"/>
      <c r="D396" s="132"/>
    </row>
    <row r="397" spans="2:4">
      <c r="B397" s="131"/>
      <c r="C397" s="132"/>
      <c r="D397" s="132"/>
    </row>
    <row r="398" spans="2:4">
      <c r="B398" s="131"/>
      <c r="C398" s="132"/>
      <c r="D398" s="132"/>
    </row>
    <row r="399" spans="2:4">
      <c r="B399" s="131"/>
      <c r="C399" s="132"/>
      <c r="D399" s="132"/>
    </row>
    <row r="400" spans="2:4">
      <c r="B400" s="131"/>
      <c r="C400" s="132"/>
      <c r="D400" s="132"/>
    </row>
    <row r="401" spans="2:4">
      <c r="B401" s="131"/>
      <c r="C401" s="132"/>
      <c r="D401" s="132"/>
    </row>
    <row r="402" spans="2:4">
      <c r="B402" s="131"/>
      <c r="C402" s="132"/>
      <c r="D402" s="132"/>
    </row>
    <row r="403" spans="2:4">
      <c r="B403" s="131"/>
      <c r="C403" s="132"/>
      <c r="D403" s="132"/>
    </row>
    <row r="404" spans="2:4">
      <c r="B404" s="131"/>
      <c r="C404" s="132"/>
      <c r="D404" s="132"/>
    </row>
    <row r="405" spans="2:4">
      <c r="B405" s="131"/>
      <c r="C405" s="132"/>
      <c r="D405" s="132"/>
    </row>
    <row r="406" spans="2:4">
      <c r="B406" s="131"/>
      <c r="C406" s="132"/>
      <c r="D406" s="132"/>
    </row>
    <row r="407" spans="2:4">
      <c r="B407" s="131"/>
      <c r="C407" s="132"/>
      <c r="D407" s="132"/>
    </row>
    <row r="408" spans="2:4">
      <c r="B408" s="131"/>
      <c r="C408" s="132"/>
      <c r="D408" s="132"/>
    </row>
    <row r="409" spans="2:4">
      <c r="B409" s="131"/>
      <c r="C409" s="132"/>
      <c r="D409" s="132"/>
    </row>
    <row r="410" spans="2:4">
      <c r="B410" s="131"/>
      <c r="C410" s="132"/>
      <c r="D410" s="132"/>
    </row>
    <row r="411" spans="2:4">
      <c r="B411" s="131"/>
      <c r="C411" s="132"/>
      <c r="D411" s="132"/>
    </row>
    <row r="412" spans="2:4">
      <c r="B412" s="131"/>
      <c r="C412" s="132"/>
      <c r="D412" s="132"/>
    </row>
    <row r="413" spans="2:4">
      <c r="B413" s="131"/>
      <c r="C413" s="132"/>
      <c r="D413" s="132"/>
    </row>
    <row r="414" spans="2:4">
      <c r="B414" s="131"/>
      <c r="C414" s="132"/>
      <c r="D414" s="132"/>
    </row>
    <row r="415" spans="2:4">
      <c r="B415" s="131"/>
      <c r="C415" s="132"/>
      <c r="D415" s="132"/>
    </row>
    <row r="416" spans="2:4">
      <c r="B416" s="131"/>
      <c r="C416" s="132"/>
      <c r="D416" s="132"/>
    </row>
    <row r="417" spans="2:4">
      <c r="B417" s="131"/>
      <c r="C417" s="132"/>
      <c r="D417" s="132"/>
    </row>
    <row r="418" spans="2:4">
      <c r="B418" s="131"/>
      <c r="C418" s="132"/>
      <c r="D418" s="132"/>
    </row>
    <row r="419" spans="2:4">
      <c r="B419" s="131"/>
      <c r="C419" s="132"/>
      <c r="D419" s="132"/>
    </row>
    <row r="420" spans="2:4">
      <c r="B420" s="131"/>
      <c r="C420" s="132"/>
      <c r="D420" s="132"/>
    </row>
    <row r="421" spans="2:4">
      <c r="B421" s="131"/>
      <c r="C421" s="132"/>
      <c r="D421" s="132"/>
    </row>
    <row r="422" spans="2:4">
      <c r="B422" s="131"/>
      <c r="C422" s="132"/>
      <c r="D422" s="132"/>
    </row>
    <row r="423" spans="2:4">
      <c r="B423" s="131"/>
      <c r="C423" s="132"/>
      <c r="D423" s="132"/>
    </row>
    <row r="424" spans="2:4">
      <c r="B424" s="131"/>
      <c r="C424" s="132"/>
      <c r="D424" s="132"/>
    </row>
    <row r="425" spans="2:4">
      <c r="B425" s="131"/>
      <c r="C425" s="132"/>
      <c r="D425" s="132"/>
    </row>
    <row r="426" spans="2:4">
      <c r="B426" s="131"/>
      <c r="C426" s="132"/>
      <c r="D426" s="132"/>
    </row>
    <row r="427" spans="2:4">
      <c r="B427" s="131"/>
      <c r="C427" s="132"/>
      <c r="D427" s="132"/>
    </row>
    <row r="428" spans="2:4">
      <c r="B428" s="131"/>
      <c r="C428" s="132"/>
      <c r="D428" s="132"/>
    </row>
    <row r="429" spans="2:4">
      <c r="B429" s="131"/>
      <c r="C429" s="132"/>
      <c r="D429" s="132"/>
    </row>
    <row r="430" spans="2:4">
      <c r="B430" s="131"/>
      <c r="C430" s="132"/>
      <c r="D430" s="132"/>
    </row>
    <row r="431" spans="2:4">
      <c r="B431" s="131"/>
      <c r="C431" s="132"/>
      <c r="D431" s="132"/>
    </row>
    <row r="432" spans="2:4">
      <c r="B432" s="131"/>
      <c r="C432" s="132"/>
      <c r="D432" s="132"/>
    </row>
    <row r="433" spans="2:4">
      <c r="B433" s="131"/>
      <c r="C433" s="132"/>
      <c r="D433" s="132"/>
    </row>
    <row r="434" spans="2:4">
      <c r="B434" s="131"/>
      <c r="C434" s="132"/>
      <c r="D434" s="132"/>
    </row>
    <row r="435" spans="2:4">
      <c r="B435" s="131"/>
      <c r="C435" s="132"/>
      <c r="D435" s="132"/>
    </row>
    <row r="436" spans="2:4">
      <c r="B436" s="131"/>
      <c r="C436" s="132"/>
      <c r="D436" s="132"/>
    </row>
    <row r="437" spans="2:4">
      <c r="B437" s="131"/>
      <c r="C437" s="132"/>
      <c r="D437" s="132"/>
    </row>
    <row r="438" spans="2:4">
      <c r="B438" s="131"/>
      <c r="C438" s="132"/>
      <c r="D438" s="132"/>
    </row>
    <row r="439" spans="2:4">
      <c r="B439" s="131"/>
      <c r="C439" s="132"/>
      <c r="D439" s="132"/>
    </row>
    <row r="440" spans="2:4">
      <c r="B440" s="131"/>
      <c r="C440" s="132"/>
      <c r="D440" s="132"/>
    </row>
    <row r="441" spans="2:4">
      <c r="B441" s="131"/>
      <c r="C441" s="132"/>
      <c r="D441" s="132"/>
    </row>
    <row r="442" spans="2:4">
      <c r="B442" s="131"/>
      <c r="C442" s="132"/>
      <c r="D442" s="132"/>
    </row>
    <row r="443" spans="2:4">
      <c r="B443" s="131"/>
      <c r="C443" s="132"/>
      <c r="D443" s="132"/>
    </row>
    <row r="444" spans="2:4">
      <c r="B444" s="131"/>
      <c r="C444" s="132"/>
      <c r="D444" s="132"/>
    </row>
    <row r="445" spans="2:4">
      <c r="B445" s="131"/>
      <c r="C445" s="132"/>
      <c r="D445" s="132"/>
    </row>
    <row r="446" spans="2:4">
      <c r="B446" s="131"/>
      <c r="C446" s="132"/>
      <c r="D446" s="132"/>
    </row>
    <row r="447" spans="2:4">
      <c r="B447" s="131"/>
      <c r="C447" s="132"/>
      <c r="D447" s="132"/>
    </row>
    <row r="448" spans="2:4">
      <c r="B448" s="131"/>
      <c r="C448" s="132"/>
      <c r="D448" s="132"/>
    </row>
    <row r="449" spans="2:4">
      <c r="B449" s="131"/>
      <c r="C449" s="132"/>
      <c r="D449" s="132"/>
    </row>
    <row r="450" spans="2:4">
      <c r="B450" s="131"/>
      <c r="C450" s="132"/>
      <c r="D450" s="132"/>
    </row>
    <row r="451" spans="2:4">
      <c r="B451" s="131"/>
      <c r="C451" s="132"/>
      <c r="D451" s="132"/>
    </row>
    <row r="452" spans="2:4">
      <c r="B452" s="131"/>
      <c r="C452" s="132"/>
      <c r="D452" s="132"/>
    </row>
    <row r="453" spans="2:4">
      <c r="B453" s="131"/>
      <c r="C453" s="132"/>
      <c r="D453" s="132"/>
    </row>
    <row r="454" spans="2:4">
      <c r="B454" s="131"/>
      <c r="C454" s="132"/>
      <c r="D454" s="132"/>
    </row>
    <row r="455" spans="2:4">
      <c r="B455" s="131"/>
      <c r="C455" s="132"/>
      <c r="D455" s="132"/>
    </row>
    <row r="456" spans="2:4">
      <c r="B456" s="131"/>
      <c r="C456" s="132"/>
      <c r="D456" s="132"/>
    </row>
    <row r="457" spans="2:4">
      <c r="B457" s="131"/>
      <c r="C457" s="132"/>
      <c r="D457" s="132"/>
    </row>
    <row r="458" spans="2:4">
      <c r="B458" s="131"/>
      <c r="C458" s="132"/>
      <c r="D458" s="132"/>
    </row>
    <row r="459" spans="2:4">
      <c r="B459" s="131"/>
      <c r="C459" s="132"/>
      <c r="D459" s="132"/>
    </row>
    <row r="460" spans="2:4">
      <c r="B460" s="131"/>
      <c r="C460" s="132"/>
      <c r="D460" s="132"/>
    </row>
    <row r="461" spans="2:4">
      <c r="B461" s="131"/>
      <c r="C461" s="132"/>
      <c r="D461" s="132"/>
    </row>
    <row r="462" spans="2:4">
      <c r="B462" s="131"/>
      <c r="C462" s="132"/>
      <c r="D462" s="132"/>
    </row>
    <row r="463" spans="2:4">
      <c r="B463" s="131"/>
      <c r="C463" s="132"/>
      <c r="D463" s="132"/>
    </row>
    <row r="464" spans="2:4">
      <c r="B464" s="131"/>
      <c r="C464" s="132"/>
      <c r="D464" s="132"/>
    </row>
    <row r="465" spans="2:4">
      <c r="B465" s="131"/>
      <c r="C465" s="132"/>
      <c r="D465" s="132"/>
    </row>
    <row r="466" spans="2:4">
      <c r="B466" s="131"/>
      <c r="C466" s="132"/>
      <c r="D466" s="132"/>
    </row>
    <row r="467" spans="2:4">
      <c r="B467" s="131"/>
      <c r="C467" s="132"/>
      <c r="D467" s="132"/>
    </row>
    <row r="468" spans="2:4">
      <c r="B468" s="131"/>
      <c r="C468" s="132"/>
      <c r="D468" s="132"/>
    </row>
    <row r="469" spans="2:4">
      <c r="B469" s="131"/>
      <c r="C469" s="132"/>
      <c r="D469" s="132"/>
    </row>
    <row r="470" spans="2:4">
      <c r="B470" s="131"/>
      <c r="C470" s="132"/>
      <c r="D470" s="132"/>
    </row>
    <row r="471" spans="2:4">
      <c r="B471" s="131"/>
      <c r="C471" s="132"/>
      <c r="D471" s="132"/>
    </row>
    <row r="472" spans="2:4">
      <c r="B472" s="131"/>
      <c r="C472" s="132"/>
      <c r="D472" s="132"/>
    </row>
    <row r="473" spans="2:4">
      <c r="B473" s="131"/>
      <c r="C473" s="132"/>
      <c r="D473" s="132"/>
    </row>
    <row r="474" spans="2:4">
      <c r="B474" s="131"/>
      <c r="C474" s="132"/>
      <c r="D474" s="132"/>
    </row>
    <row r="475" spans="2:4">
      <c r="B475" s="131"/>
      <c r="C475" s="132"/>
      <c r="D475" s="132"/>
    </row>
    <row r="476" spans="2:4">
      <c r="B476" s="131"/>
      <c r="C476" s="132"/>
      <c r="D476" s="132"/>
    </row>
    <row r="477" spans="2:4">
      <c r="B477" s="131"/>
      <c r="C477" s="132"/>
      <c r="D477" s="132"/>
    </row>
    <row r="478" spans="2:4">
      <c r="B478" s="131"/>
      <c r="C478" s="132"/>
      <c r="D478" s="132"/>
    </row>
    <row r="479" spans="2:4">
      <c r="B479" s="131"/>
      <c r="C479" s="132"/>
      <c r="D479" s="132"/>
    </row>
    <row r="480" spans="2:4">
      <c r="B480" s="131"/>
      <c r="C480" s="132"/>
      <c r="D480" s="132"/>
    </row>
    <row r="481" spans="2:4">
      <c r="B481" s="131"/>
      <c r="C481" s="132"/>
      <c r="D481" s="132"/>
    </row>
    <row r="482" spans="2:4">
      <c r="B482" s="131"/>
      <c r="C482" s="132"/>
      <c r="D482" s="132"/>
    </row>
    <row r="483" spans="2:4">
      <c r="B483" s="131"/>
      <c r="C483" s="132"/>
      <c r="D483" s="132"/>
    </row>
    <row r="484" spans="2:4">
      <c r="B484" s="131"/>
      <c r="C484" s="132"/>
      <c r="D484" s="132"/>
    </row>
    <row r="485" spans="2:4">
      <c r="B485" s="131"/>
      <c r="C485" s="132"/>
      <c r="D485" s="132"/>
    </row>
    <row r="486" spans="2:4">
      <c r="B486" s="131"/>
      <c r="C486" s="132"/>
      <c r="D486" s="132"/>
    </row>
    <row r="487" spans="2:4">
      <c r="B487" s="131"/>
      <c r="C487" s="132"/>
      <c r="D487" s="132"/>
    </row>
    <row r="488" spans="2:4">
      <c r="B488" s="131"/>
      <c r="C488" s="132"/>
      <c r="D488" s="132"/>
    </row>
    <row r="489" spans="2:4">
      <c r="B489" s="131"/>
      <c r="C489" s="132"/>
      <c r="D489" s="132"/>
    </row>
    <row r="490" spans="2:4">
      <c r="B490" s="131"/>
      <c r="C490" s="132"/>
      <c r="D490" s="132"/>
    </row>
    <row r="491" spans="2:4">
      <c r="B491" s="131"/>
      <c r="C491" s="132"/>
      <c r="D491" s="132"/>
    </row>
    <row r="492" spans="2:4">
      <c r="B492" s="131"/>
      <c r="C492" s="132"/>
      <c r="D492" s="132"/>
    </row>
    <row r="493" spans="2:4">
      <c r="B493" s="131"/>
      <c r="C493" s="132"/>
      <c r="D493" s="132"/>
    </row>
    <row r="494" spans="2:4">
      <c r="B494" s="131"/>
      <c r="C494" s="132"/>
      <c r="D494" s="132"/>
    </row>
    <row r="495" spans="2:4">
      <c r="B495" s="131"/>
      <c r="C495" s="132"/>
      <c r="D495" s="132"/>
    </row>
    <row r="496" spans="2:4">
      <c r="B496" s="131"/>
      <c r="C496" s="132"/>
      <c r="D496" s="132"/>
    </row>
    <row r="497" spans="2:4">
      <c r="B497" s="131"/>
      <c r="C497" s="132"/>
      <c r="D497" s="132"/>
    </row>
    <row r="498" spans="2:4">
      <c r="B498" s="131"/>
      <c r="C498" s="132"/>
      <c r="D498" s="132"/>
    </row>
    <row r="499" spans="2:4">
      <c r="B499" s="131"/>
      <c r="C499" s="132"/>
      <c r="D499" s="132"/>
    </row>
    <row r="500" spans="2:4">
      <c r="B500" s="131"/>
      <c r="C500" s="132"/>
      <c r="D500" s="132"/>
    </row>
    <row r="501" spans="2:4">
      <c r="B501" s="131"/>
      <c r="C501" s="132"/>
      <c r="D501" s="132"/>
    </row>
    <row r="502" spans="2:4">
      <c r="B502" s="131"/>
      <c r="C502" s="132"/>
      <c r="D502" s="132"/>
    </row>
    <row r="503" spans="2:4">
      <c r="B503" s="131"/>
      <c r="C503" s="132"/>
      <c r="D503" s="132"/>
    </row>
    <row r="504" spans="2:4">
      <c r="B504" s="131"/>
      <c r="C504" s="132"/>
      <c r="D504" s="132"/>
    </row>
    <row r="505" spans="2:4">
      <c r="B505" s="131"/>
      <c r="C505" s="132"/>
      <c r="D505" s="132"/>
    </row>
    <row r="506" spans="2:4">
      <c r="B506" s="131"/>
      <c r="C506" s="132"/>
      <c r="D506" s="132"/>
    </row>
    <row r="507" spans="2:4">
      <c r="B507" s="131"/>
      <c r="C507" s="132"/>
      <c r="D507" s="132"/>
    </row>
    <row r="508" spans="2:4">
      <c r="B508" s="131"/>
      <c r="C508" s="132"/>
      <c r="D508" s="132"/>
    </row>
    <row r="509" spans="2:4">
      <c r="B509" s="131"/>
      <c r="C509" s="132"/>
      <c r="D509" s="132"/>
    </row>
    <row r="510" spans="2:4">
      <c r="B510" s="131"/>
      <c r="C510" s="132"/>
      <c r="D510" s="132"/>
    </row>
    <row r="511" spans="2:4">
      <c r="B511" s="131"/>
      <c r="C511" s="132"/>
      <c r="D511" s="132"/>
    </row>
    <row r="512" spans="2:4">
      <c r="B512" s="131"/>
      <c r="C512" s="132"/>
      <c r="D512" s="132"/>
    </row>
    <row r="513" spans="2:4">
      <c r="B513" s="131"/>
      <c r="C513" s="132"/>
      <c r="D513" s="132"/>
    </row>
    <row r="514" spans="2:4">
      <c r="B514" s="131"/>
      <c r="C514" s="132"/>
      <c r="D514" s="132"/>
    </row>
    <row r="515" spans="2:4">
      <c r="B515" s="131"/>
      <c r="C515" s="132"/>
      <c r="D515" s="132"/>
    </row>
    <row r="516" spans="2:4">
      <c r="B516" s="131"/>
      <c r="C516" s="132"/>
      <c r="D516" s="132"/>
    </row>
    <row r="517" spans="2:4">
      <c r="B517" s="131"/>
      <c r="C517" s="132"/>
      <c r="D517" s="132"/>
    </row>
    <row r="518" spans="2:4">
      <c r="B518" s="131"/>
      <c r="C518" s="132"/>
      <c r="D518" s="132"/>
    </row>
    <row r="519" spans="2:4">
      <c r="B519" s="131"/>
      <c r="C519" s="132"/>
      <c r="D519" s="132"/>
    </row>
    <row r="520" spans="2:4">
      <c r="B520" s="131"/>
      <c r="C520" s="132"/>
      <c r="D520" s="132"/>
    </row>
    <row r="521" spans="2:4">
      <c r="B521" s="131"/>
      <c r="C521" s="132"/>
      <c r="D521" s="132"/>
    </row>
    <row r="522" spans="2:4">
      <c r="B522" s="131"/>
      <c r="C522" s="132"/>
      <c r="D522" s="132"/>
    </row>
    <row r="523" spans="2:4">
      <c r="B523" s="131"/>
      <c r="C523" s="132"/>
      <c r="D523" s="132"/>
    </row>
    <row r="524" spans="2:4">
      <c r="B524" s="131"/>
      <c r="C524" s="132"/>
      <c r="D524" s="132"/>
    </row>
    <row r="525" spans="2:4">
      <c r="B525" s="131"/>
      <c r="C525" s="132"/>
      <c r="D525" s="132"/>
    </row>
    <row r="526" spans="2:4">
      <c r="B526" s="131"/>
      <c r="C526" s="132"/>
      <c r="D526" s="132"/>
    </row>
    <row r="527" spans="2:4">
      <c r="B527" s="131"/>
      <c r="C527" s="132"/>
      <c r="D527" s="132"/>
    </row>
    <row r="528" spans="2:4">
      <c r="B528" s="131"/>
      <c r="C528" s="132"/>
      <c r="D528" s="132"/>
    </row>
    <row r="529" spans="2:4">
      <c r="B529" s="131"/>
      <c r="C529" s="132"/>
      <c r="D529" s="132"/>
    </row>
    <row r="530" spans="2:4">
      <c r="B530" s="131"/>
      <c r="C530" s="132"/>
      <c r="D530" s="132"/>
    </row>
    <row r="531" spans="2:4">
      <c r="B531" s="131"/>
      <c r="C531" s="132"/>
      <c r="D531" s="132"/>
    </row>
    <row r="532" spans="2:4">
      <c r="B532" s="131"/>
      <c r="C532" s="132"/>
      <c r="D532" s="132"/>
    </row>
    <row r="533" spans="2:4">
      <c r="B533" s="131"/>
      <c r="C533" s="132"/>
      <c r="D533" s="132"/>
    </row>
    <row r="534" spans="2:4">
      <c r="B534" s="131"/>
      <c r="C534" s="132"/>
      <c r="D534" s="132"/>
    </row>
    <row r="535" spans="2:4">
      <c r="B535" s="131"/>
      <c r="C535" s="132"/>
      <c r="D535" s="132"/>
    </row>
    <row r="536" spans="2:4">
      <c r="B536" s="131"/>
      <c r="C536" s="132"/>
      <c r="D536" s="132"/>
    </row>
    <row r="537" spans="2:4">
      <c r="B537" s="131"/>
      <c r="C537" s="132"/>
      <c r="D537" s="132"/>
    </row>
    <row r="538" spans="2:4">
      <c r="B538" s="131"/>
      <c r="C538" s="132"/>
      <c r="D538" s="132"/>
    </row>
    <row r="539" spans="2:4">
      <c r="B539" s="131"/>
      <c r="C539" s="132"/>
      <c r="D539" s="132"/>
    </row>
    <row r="540" spans="2:4">
      <c r="B540" s="131"/>
      <c r="C540" s="132"/>
      <c r="D540" s="132"/>
    </row>
    <row r="541" spans="2:4">
      <c r="B541" s="131"/>
      <c r="C541" s="132"/>
      <c r="D541" s="132"/>
    </row>
    <row r="542" spans="2:4">
      <c r="B542" s="131"/>
      <c r="C542" s="132"/>
      <c r="D542" s="132"/>
    </row>
    <row r="543" spans="2:4">
      <c r="B543" s="131"/>
      <c r="C543" s="132"/>
      <c r="D543" s="132"/>
    </row>
    <row r="544" spans="2:4">
      <c r="B544" s="131"/>
      <c r="C544" s="132"/>
      <c r="D544" s="132"/>
    </row>
    <row r="545" spans="2:4">
      <c r="B545" s="131"/>
      <c r="C545" s="132"/>
      <c r="D545" s="132"/>
    </row>
    <row r="546" spans="2:4">
      <c r="B546" s="131"/>
      <c r="C546" s="132"/>
      <c r="D546" s="132"/>
    </row>
    <row r="547" spans="2:4">
      <c r="B547" s="131"/>
      <c r="C547" s="132"/>
      <c r="D547" s="132"/>
    </row>
    <row r="548" spans="2:4">
      <c r="B548" s="131"/>
      <c r="C548" s="132"/>
      <c r="D548" s="132"/>
    </row>
    <row r="549" spans="2:4">
      <c r="B549" s="131"/>
      <c r="C549" s="132"/>
      <c r="D549" s="132"/>
    </row>
    <row r="550" spans="2:4">
      <c r="B550" s="131"/>
      <c r="C550" s="132"/>
      <c r="D550" s="132"/>
    </row>
    <row r="551" spans="2:4">
      <c r="B551" s="131"/>
      <c r="C551" s="132"/>
      <c r="D551" s="132"/>
    </row>
    <row r="552" spans="2:4">
      <c r="B552" s="131"/>
      <c r="C552" s="132"/>
      <c r="D552" s="132"/>
    </row>
    <row r="553" spans="2:4">
      <c r="B553" s="131"/>
      <c r="C553" s="132"/>
      <c r="D553" s="132"/>
    </row>
    <row r="554" spans="2:4">
      <c r="B554" s="131"/>
      <c r="C554" s="132"/>
      <c r="D554" s="132"/>
    </row>
    <row r="555" spans="2:4">
      <c r="B555" s="131"/>
      <c r="C555" s="132"/>
      <c r="D555" s="132"/>
    </row>
    <row r="556" spans="2:4">
      <c r="B556" s="131"/>
      <c r="C556" s="132"/>
      <c r="D556" s="132"/>
    </row>
    <row r="557" spans="2:4">
      <c r="B557" s="131"/>
      <c r="C557" s="132"/>
      <c r="D557" s="132"/>
    </row>
    <row r="558" spans="2:4">
      <c r="B558" s="131"/>
      <c r="C558" s="132"/>
      <c r="D558" s="132"/>
    </row>
    <row r="559" spans="2:4">
      <c r="B559" s="131"/>
      <c r="C559" s="132"/>
      <c r="D559" s="132"/>
    </row>
    <row r="560" spans="2:4">
      <c r="B560" s="131"/>
      <c r="C560" s="132"/>
      <c r="D560" s="132"/>
    </row>
    <row r="561" spans="2:4">
      <c r="B561" s="131"/>
      <c r="C561" s="132"/>
      <c r="D561" s="132"/>
    </row>
    <row r="562" spans="2:4">
      <c r="B562" s="131"/>
      <c r="C562" s="132"/>
      <c r="D562" s="132"/>
    </row>
    <row r="563" spans="2:4">
      <c r="B563" s="131"/>
      <c r="C563" s="132"/>
      <c r="D563" s="132"/>
    </row>
    <row r="564" spans="2:4">
      <c r="B564" s="131"/>
      <c r="C564" s="132"/>
      <c r="D564" s="132"/>
    </row>
    <row r="565" spans="2:4">
      <c r="B565" s="131"/>
      <c r="C565" s="132"/>
      <c r="D565" s="132"/>
    </row>
    <row r="566" spans="2:4">
      <c r="B566" s="131"/>
      <c r="C566" s="132"/>
      <c r="D566" s="132"/>
    </row>
    <row r="567" spans="2:4">
      <c r="B567" s="131"/>
      <c r="C567" s="132"/>
      <c r="D567" s="132"/>
    </row>
    <row r="568" spans="2:4">
      <c r="B568" s="131"/>
      <c r="C568" s="132"/>
      <c r="D568" s="132"/>
    </row>
    <row r="569" spans="2:4">
      <c r="B569" s="131"/>
      <c r="C569" s="132"/>
      <c r="D569" s="132"/>
    </row>
    <row r="570" spans="2:4">
      <c r="B570" s="131"/>
      <c r="C570" s="132"/>
      <c r="D570" s="132"/>
    </row>
    <row r="571" spans="2:4">
      <c r="B571" s="131"/>
      <c r="C571" s="132"/>
      <c r="D571" s="132"/>
    </row>
    <row r="572" spans="2:4">
      <c r="B572" s="131"/>
      <c r="C572" s="132"/>
      <c r="D572" s="132"/>
    </row>
    <row r="573" spans="2:4">
      <c r="B573" s="131"/>
      <c r="C573" s="132"/>
      <c r="D573" s="132"/>
    </row>
    <row r="574" spans="2:4">
      <c r="B574" s="131"/>
      <c r="C574" s="132"/>
      <c r="D574" s="132"/>
    </row>
    <row r="575" spans="2:4">
      <c r="B575" s="131"/>
      <c r="C575" s="132"/>
      <c r="D575" s="132"/>
    </row>
    <row r="576" spans="2:4">
      <c r="B576" s="131"/>
      <c r="C576" s="132"/>
      <c r="D576" s="132"/>
    </row>
    <row r="577" spans="2:4">
      <c r="B577" s="131"/>
      <c r="C577" s="132"/>
      <c r="D577" s="132"/>
    </row>
    <row r="578" spans="2:4">
      <c r="B578" s="131"/>
      <c r="C578" s="132"/>
      <c r="D578" s="132"/>
    </row>
    <row r="579" spans="2:4">
      <c r="B579" s="131"/>
      <c r="C579" s="132"/>
      <c r="D579" s="132"/>
    </row>
    <row r="580" spans="2:4">
      <c r="B580" s="131"/>
      <c r="C580" s="132"/>
      <c r="D580" s="132"/>
    </row>
    <row r="581" spans="2:4">
      <c r="B581" s="131"/>
      <c r="C581" s="132"/>
      <c r="D581" s="132"/>
    </row>
    <row r="582" spans="2:4">
      <c r="B582" s="131"/>
      <c r="C582" s="132"/>
      <c r="D582" s="132"/>
    </row>
    <row r="583" spans="2:4">
      <c r="B583" s="131"/>
      <c r="C583" s="132"/>
      <c r="D583" s="132"/>
    </row>
    <row r="584" spans="2:4">
      <c r="B584" s="131"/>
      <c r="C584" s="132"/>
      <c r="D584" s="132"/>
    </row>
    <row r="585" spans="2:4">
      <c r="B585" s="131"/>
      <c r="C585" s="132"/>
      <c r="D585" s="132"/>
    </row>
    <row r="586" spans="2:4">
      <c r="B586" s="131"/>
      <c r="C586" s="132"/>
      <c r="D586" s="132"/>
    </row>
    <row r="587" spans="2:4">
      <c r="B587" s="131"/>
      <c r="C587" s="132"/>
      <c r="D587" s="132"/>
    </row>
    <row r="588" spans="2:4">
      <c r="B588" s="131"/>
      <c r="C588" s="132"/>
      <c r="D588" s="132"/>
    </row>
    <row r="589" spans="2:4">
      <c r="B589" s="131"/>
      <c r="C589" s="132"/>
      <c r="D589" s="132"/>
    </row>
    <row r="590" spans="2:4">
      <c r="B590" s="131"/>
      <c r="C590" s="132"/>
      <c r="D590" s="132"/>
    </row>
    <row r="591" spans="2:4">
      <c r="B591" s="131"/>
      <c r="C591" s="132"/>
      <c r="D591" s="132"/>
    </row>
    <row r="592" spans="2:4">
      <c r="B592" s="131"/>
      <c r="C592" s="132"/>
      <c r="D592" s="132"/>
    </row>
    <row r="593" spans="2:4">
      <c r="B593" s="131"/>
      <c r="C593" s="132"/>
      <c r="D593" s="132"/>
    </row>
    <row r="594" spans="2:4">
      <c r="B594" s="131"/>
      <c r="C594" s="132"/>
      <c r="D594" s="132"/>
    </row>
    <row r="595" spans="2:4">
      <c r="B595" s="131"/>
      <c r="C595" s="132"/>
      <c r="D595" s="132"/>
    </row>
    <row r="596" spans="2:4">
      <c r="B596" s="131"/>
      <c r="C596" s="132"/>
      <c r="D596" s="132"/>
    </row>
    <row r="597" spans="2:4">
      <c r="B597" s="131"/>
      <c r="C597" s="132"/>
      <c r="D597" s="132"/>
    </row>
    <row r="598" spans="2:4">
      <c r="B598" s="131"/>
      <c r="C598" s="132"/>
      <c r="D598" s="132"/>
    </row>
    <row r="599" spans="2:4">
      <c r="B599" s="131"/>
      <c r="C599" s="132"/>
      <c r="D599" s="132"/>
    </row>
    <row r="600" spans="2:4">
      <c r="B600" s="131"/>
      <c r="C600" s="132"/>
      <c r="D600" s="132"/>
    </row>
    <row r="601" spans="2:4">
      <c r="B601" s="131"/>
      <c r="C601" s="132"/>
      <c r="D601" s="132"/>
    </row>
    <row r="602" spans="2:4">
      <c r="B602" s="131"/>
      <c r="C602" s="132"/>
      <c r="D602" s="132"/>
    </row>
    <row r="603" spans="2:4">
      <c r="B603" s="131"/>
      <c r="C603" s="132"/>
      <c r="D603" s="132"/>
    </row>
    <row r="604" spans="2:4">
      <c r="B604" s="131"/>
      <c r="C604" s="132"/>
      <c r="D604" s="132"/>
    </row>
    <row r="605" spans="2:4">
      <c r="B605" s="131"/>
      <c r="C605" s="132"/>
      <c r="D605" s="132"/>
    </row>
    <row r="606" spans="2:4">
      <c r="B606" s="131"/>
      <c r="C606" s="132"/>
      <c r="D606" s="132"/>
    </row>
    <row r="607" spans="2:4">
      <c r="B607" s="131"/>
      <c r="C607" s="132"/>
      <c r="D607" s="132"/>
    </row>
    <row r="608" spans="2:4">
      <c r="B608" s="131"/>
      <c r="C608" s="132"/>
      <c r="D608" s="132"/>
    </row>
    <row r="609" spans="2:4">
      <c r="B609" s="131"/>
      <c r="C609" s="132"/>
      <c r="D609" s="132"/>
    </row>
    <row r="610" spans="2:4">
      <c r="B610" s="131"/>
      <c r="C610" s="132"/>
      <c r="D610" s="132"/>
    </row>
    <row r="611" spans="2:4">
      <c r="B611" s="131"/>
      <c r="C611" s="132"/>
      <c r="D611" s="132"/>
    </row>
    <row r="612" spans="2:4">
      <c r="B612" s="131"/>
      <c r="C612" s="132"/>
      <c r="D612" s="132"/>
    </row>
    <row r="613" spans="2:4">
      <c r="B613" s="131"/>
      <c r="C613" s="132"/>
      <c r="D613" s="132"/>
    </row>
    <row r="614" spans="2:4">
      <c r="B614" s="131"/>
      <c r="C614" s="132"/>
      <c r="D614" s="132"/>
    </row>
    <row r="615" spans="2:4">
      <c r="B615" s="131"/>
      <c r="C615" s="132"/>
      <c r="D615" s="132"/>
    </row>
    <row r="616" spans="2:4">
      <c r="B616" s="131"/>
      <c r="C616" s="132"/>
      <c r="D616" s="132"/>
    </row>
    <row r="617" spans="2:4">
      <c r="B617" s="131"/>
      <c r="C617" s="132"/>
      <c r="D617" s="132"/>
    </row>
    <row r="618" spans="2:4">
      <c r="B618" s="131"/>
      <c r="C618" s="132"/>
      <c r="D618" s="132"/>
    </row>
    <row r="619" spans="2:4">
      <c r="B619" s="131"/>
      <c r="C619" s="132"/>
      <c r="D619" s="132"/>
    </row>
    <row r="620" spans="2:4">
      <c r="B620" s="131"/>
      <c r="C620" s="132"/>
      <c r="D620" s="132"/>
    </row>
    <row r="621" spans="2:4">
      <c r="B621" s="131"/>
      <c r="C621" s="132"/>
      <c r="D621" s="132"/>
    </row>
    <row r="622" spans="2:4">
      <c r="B622" s="131"/>
      <c r="C622" s="132"/>
      <c r="D622" s="132"/>
    </row>
    <row r="623" spans="2:4">
      <c r="B623" s="131"/>
      <c r="C623" s="132"/>
      <c r="D623" s="132"/>
    </row>
    <row r="624" spans="2:4">
      <c r="B624" s="131"/>
      <c r="C624" s="132"/>
      <c r="D624" s="132"/>
    </row>
    <row r="625" spans="2:4">
      <c r="B625" s="131"/>
      <c r="C625" s="132"/>
      <c r="D625" s="132"/>
    </row>
    <row r="626" spans="2:4">
      <c r="B626" s="131"/>
      <c r="C626" s="132"/>
      <c r="D626" s="132"/>
    </row>
    <row r="627" spans="2:4">
      <c r="B627" s="131"/>
      <c r="C627" s="132"/>
      <c r="D627" s="132"/>
    </row>
    <row r="628" spans="2:4">
      <c r="B628" s="131"/>
      <c r="C628" s="132"/>
      <c r="D628" s="132"/>
    </row>
    <row r="629" spans="2:4">
      <c r="B629" s="131"/>
      <c r="C629" s="132"/>
      <c r="D629" s="132"/>
    </row>
    <row r="630" spans="2:4">
      <c r="B630" s="131"/>
      <c r="C630" s="132"/>
      <c r="D630" s="132"/>
    </row>
    <row r="631" spans="2:4">
      <c r="B631" s="131"/>
      <c r="C631" s="132"/>
      <c r="D631" s="132"/>
    </row>
    <row r="632" spans="2:4">
      <c r="B632" s="131"/>
      <c r="C632" s="132"/>
      <c r="D632" s="132"/>
    </row>
    <row r="633" spans="2:4">
      <c r="B633" s="131"/>
      <c r="C633" s="132"/>
      <c r="D633" s="132"/>
    </row>
    <row r="634" spans="2:4">
      <c r="B634" s="131"/>
      <c r="C634" s="132"/>
      <c r="D634" s="132"/>
    </row>
    <row r="635" spans="2:4">
      <c r="B635" s="131"/>
      <c r="C635" s="132"/>
      <c r="D635" s="132"/>
    </row>
    <row r="636" spans="2:4">
      <c r="B636" s="131"/>
      <c r="C636" s="132"/>
      <c r="D636" s="132"/>
    </row>
    <row r="637" spans="2:4">
      <c r="B637" s="131"/>
      <c r="C637" s="132"/>
      <c r="D637" s="132"/>
    </row>
    <row r="638" spans="2:4">
      <c r="B638" s="131"/>
      <c r="C638" s="132"/>
      <c r="D638" s="132"/>
    </row>
    <row r="639" spans="2:4">
      <c r="B639" s="131"/>
      <c r="C639" s="132"/>
      <c r="D639" s="132"/>
    </row>
    <row r="640" spans="2:4">
      <c r="B640" s="131"/>
      <c r="C640" s="132"/>
      <c r="D640" s="132"/>
    </row>
    <row r="641" spans="2:4">
      <c r="B641" s="131"/>
      <c r="C641" s="132"/>
      <c r="D641" s="132"/>
    </row>
    <row r="642" spans="2:4">
      <c r="B642" s="131"/>
      <c r="C642" s="132"/>
      <c r="D642" s="132"/>
    </row>
    <row r="643" spans="2:4">
      <c r="B643" s="131"/>
      <c r="C643" s="132"/>
      <c r="D643" s="132"/>
    </row>
    <row r="644" spans="2:4">
      <c r="B644" s="131"/>
      <c r="C644" s="132"/>
      <c r="D644" s="132"/>
    </row>
    <row r="645" spans="2:4">
      <c r="B645" s="131"/>
      <c r="C645" s="132"/>
      <c r="D645" s="132"/>
    </row>
    <row r="646" spans="2:4">
      <c r="B646" s="131"/>
      <c r="C646" s="132"/>
      <c r="D646" s="132"/>
    </row>
    <row r="647" spans="2:4">
      <c r="B647" s="131"/>
      <c r="C647" s="132"/>
      <c r="D647" s="132"/>
    </row>
    <row r="648" spans="2:4">
      <c r="B648" s="131"/>
      <c r="C648" s="132"/>
      <c r="D648" s="132"/>
    </row>
    <row r="649" spans="2:4">
      <c r="B649" s="131"/>
      <c r="C649" s="132"/>
      <c r="D649" s="132"/>
    </row>
    <row r="650" spans="2:4">
      <c r="B650" s="131"/>
      <c r="C650" s="132"/>
      <c r="D650" s="132"/>
    </row>
    <row r="651" spans="2:4">
      <c r="B651" s="131"/>
      <c r="C651" s="132"/>
      <c r="D651" s="132"/>
    </row>
    <row r="652" spans="2:4">
      <c r="B652" s="131"/>
      <c r="C652" s="132"/>
      <c r="D652" s="132"/>
    </row>
    <row r="653" spans="2:4">
      <c r="B653" s="131"/>
      <c r="C653" s="132"/>
      <c r="D653" s="132"/>
    </row>
    <row r="654" spans="2:4">
      <c r="B654" s="131"/>
      <c r="C654" s="132"/>
      <c r="D654" s="132"/>
    </row>
    <row r="655" spans="2:4">
      <c r="B655" s="131"/>
      <c r="C655" s="132"/>
      <c r="D655" s="132"/>
    </row>
    <row r="656" spans="2:4">
      <c r="B656" s="131"/>
      <c r="C656" s="132"/>
      <c r="D656" s="132"/>
    </row>
    <row r="657" spans="2:4">
      <c r="B657" s="131"/>
      <c r="C657" s="132"/>
      <c r="D657" s="132"/>
    </row>
    <row r="658" spans="2:4">
      <c r="B658" s="131"/>
      <c r="C658" s="132"/>
      <c r="D658" s="132"/>
    </row>
    <row r="659" spans="2:4">
      <c r="B659" s="131"/>
      <c r="C659" s="132"/>
      <c r="D659" s="132"/>
    </row>
    <row r="660" spans="2:4">
      <c r="B660" s="131"/>
      <c r="C660" s="132"/>
      <c r="D660" s="132"/>
    </row>
    <row r="661" spans="2:4">
      <c r="B661" s="131"/>
      <c r="C661" s="132"/>
      <c r="D661" s="132"/>
    </row>
    <row r="662" spans="2:4">
      <c r="B662" s="131"/>
      <c r="C662" s="132"/>
      <c r="D662" s="132"/>
    </row>
    <row r="663" spans="2:4">
      <c r="B663" s="131"/>
      <c r="C663" s="132"/>
      <c r="D663" s="132"/>
    </row>
    <row r="664" spans="2:4">
      <c r="B664" s="131"/>
      <c r="C664" s="132"/>
      <c r="D664" s="132"/>
    </row>
    <row r="665" spans="2:4">
      <c r="B665" s="131"/>
      <c r="C665" s="132"/>
      <c r="D665" s="132"/>
    </row>
    <row r="666" spans="2:4">
      <c r="B666" s="131"/>
      <c r="C666" s="132"/>
      <c r="D666" s="132"/>
    </row>
    <row r="667" spans="2:4">
      <c r="B667" s="131"/>
      <c r="C667" s="132"/>
      <c r="D667" s="132"/>
    </row>
    <row r="668" spans="2:4">
      <c r="B668" s="131"/>
      <c r="C668" s="132"/>
      <c r="D668" s="132"/>
    </row>
    <row r="669" spans="2:4">
      <c r="B669" s="131"/>
      <c r="C669" s="132"/>
      <c r="D669" s="132"/>
    </row>
    <row r="670" spans="2:4">
      <c r="B670" s="131"/>
      <c r="C670" s="132"/>
      <c r="D670" s="132"/>
    </row>
    <row r="671" spans="2:4">
      <c r="B671" s="131"/>
      <c r="C671" s="132"/>
      <c r="D671" s="132"/>
    </row>
    <row r="672" spans="2:4">
      <c r="B672" s="131"/>
      <c r="C672" s="132"/>
      <c r="D672" s="132"/>
    </row>
    <row r="673" spans="2:4">
      <c r="B673" s="131"/>
      <c r="C673" s="132"/>
      <c r="D673" s="132"/>
    </row>
    <row r="674" spans="2:4">
      <c r="B674" s="131"/>
      <c r="C674" s="132"/>
      <c r="D674" s="132"/>
    </row>
    <row r="675" spans="2:4">
      <c r="B675" s="131"/>
      <c r="C675" s="132"/>
      <c r="D675" s="132"/>
    </row>
    <row r="676" spans="2:4">
      <c r="B676" s="131"/>
      <c r="C676" s="132"/>
      <c r="D676" s="132"/>
    </row>
    <row r="677" spans="2:4">
      <c r="B677" s="131"/>
      <c r="C677" s="132"/>
      <c r="D677" s="132"/>
    </row>
    <row r="678" spans="2:4">
      <c r="B678" s="131"/>
      <c r="C678" s="132"/>
      <c r="D678" s="132"/>
    </row>
    <row r="679" spans="2:4">
      <c r="B679" s="131"/>
      <c r="C679" s="132"/>
      <c r="D679" s="132"/>
    </row>
    <row r="680" spans="2:4">
      <c r="B680" s="131"/>
      <c r="C680" s="132"/>
      <c r="D680" s="132"/>
    </row>
    <row r="681" spans="2:4">
      <c r="B681" s="131"/>
      <c r="C681" s="132"/>
      <c r="D681" s="132"/>
    </row>
    <row r="682" spans="2:4">
      <c r="B682" s="131"/>
      <c r="C682" s="132"/>
      <c r="D682" s="132"/>
    </row>
    <row r="683" spans="2:4">
      <c r="B683" s="131"/>
      <c r="C683" s="132"/>
      <c r="D683" s="132"/>
    </row>
    <row r="684" spans="2:4">
      <c r="B684" s="131"/>
      <c r="C684" s="132"/>
      <c r="D684" s="132"/>
    </row>
    <row r="685" spans="2:4">
      <c r="B685" s="131"/>
      <c r="C685" s="132"/>
      <c r="D685" s="132"/>
    </row>
    <row r="686" spans="2:4">
      <c r="B686" s="131"/>
      <c r="C686" s="132"/>
      <c r="D686" s="132"/>
    </row>
    <row r="687" spans="2:4">
      <c r="B687" s="131"/>
      <c r="C687" s="132"/>
      <c r="D687" s="132"/>
    </row>
    <row r="688" spans="2:4">
      <c r="B688" s="131"/>
      <c r="C688" s="132"/>
      <c r="D688" s="132"/>
    </row>
    <row r="689" spans="2:4">
      <c r="B689" s="131"/>
      <c r="C689" s="132"/>
      <c r="D689" s="132"/>
    </row>
    <row r="690" spans="2:4">
      <c r="B690" s="131"/>
      <c r="C690" s="132"/>
      <c r="D690" s="132"/>
    </row>
    <row r="691" spans="2:4">
      <c r="B691" s="131"/>
      <c r="C691" s="132"/>
      <c r="D691" s="132"/>
    </row>
    <row r="692" spans="2:4">
      <c r="B692" s="131"/>
      <c r="C692" s="132"/>
      <c r="D692" s="132"/>
    </row>
    <row r="693" spans="2:4">
      <c r="B693" s="131"/>
      <c r="C693" s="132"/>
      <c r="D693" s="132"/>
    </row>
    <row r="694" spans="2:4">
      <c r="B694" s="131"/>
      <c r="C694" s="132"/>
      <c r="D694" s="132"/>
    </row>
    <row r="695" spans="2:4">
      <c r="B695" s="131"/>
      <c r="C695" s="132"/>
      <c r="D695" s="132"/>
    </row>
    <row r="696" spans="2:4">
      <c r="B696" s="131"/>
      <c r="C696" s="132"/>
      <c r="D696" s="132"/>
    </row>
    <row r="697" spans="2:4">
      <c r="B697" s="131"/>
      <c r="C697" s="132"/>
      <c r="D697" s="132"/>
    </row>
    <row r="698" spans="2:4">
      <c r="B698" s="131"/>
      <c r="C698" s="132"/>
      <c r="D698" s="132"/>
    </row>
    <row r="699" spans="2:4">
      <c r="B699" s="131"/>
      <c r="C699" s="132"/>
      <c r="D699" s="132"/>
    </row>
    <row r="700" spans="2:4">
      <c r="B700" s="131"/>
      <c r="C700" s="132"/>
      <c r="D700" s="132"/>
    </row>
    <row r="701" spans="2:4">
      <c r="B701" s="131"/>
      <c r="C701" s="132"/>
      <c r="D701" s="132"/>
    </row>
    <row r="702" spans="2:4">
      <c r="B702" s="131"/>
      <c r="C702" s="132"/>
      <c r="D702" s="132"/>
    </row>
    <row r="703" spans="2:4">
      <c r="B703" s="131"/>
      <c r="C703" s="132"/>
      <c r="D703" s="132"/>
    </row>
    <row r="704" spans="2:4">
      <c r="B704" s="131"/>
      <c r="C704" s="132"/>
      <c r="D704" s="132"/>
    </row>
    <row r="705" spans="2:4">
      <c r="B705" s="131"/>
      <c r="C705" s="132"/>
      <c r="D705" s="132"/>
    </row>
    <row r="706" spans="2:4">
      <c r="B706" s="131"/>
      <c r="C706" s="132"/>
      <c r="D706" s="132"/>
    </row>
    <row r="707" spans="2:4">
      <c r="B707" s="131"/>
      <c r="C707" s="132"/>
      <c r="D707" s="132"/>
    </row>
    <row r="708" spans="2:4">
      <c r="B708" s="131"/>
      <c r="C708" s="132"/>
      <c r="D708" s="132"/>
    </row>
    <row r="709" spans="2:4">
      <c r="B709" s="131"/>
      <c r="C709" s="132"/>
      <c r="D709" s="132"/>
    </row>
    <row r="710" spans="2:4">
      <c r="B710" s="131"/>
      <c r="C710" s="132"/>
      <c r="D710" s="132"/>
    </row>
    <row r="711" spans="2:4">
      <c r="B711" s="131"/>
      <c r="C711" s="132"/>
      <c r="D711" s="132"/>
    </row>
    <row r="712" spans="2:4">
      <c r="B712" s="131"/>
      <c r="C712" s="132"/>
      <c r="D712" s="132"/>
    </row>
    <row r="713" spans="2:4">
      <c r="B713" s="131"/>
      <c r="C713" s="132"/>
      <c r="D713" s="132"/>
    </row>
    <row r="714" spans="2:4">
      <c r="B714" s="131"/>
      <c r="C714" s="132"/>
      <c r="D714" s="132"/>
    </row>
    <row r="715" spans="2:4">
      <c r="B715" s="131"/>
      <c r="C715" s="132"/>
      <c r="D715" s="132"/>
    </row>
    <row r="716" spans="2:4">
      <c r="B716" s="131"/>
      <c r="C716" s="132"/>
      <c r="D716" s="132"/>
    </row>
    <row r="717" spans="2:4">
      <c r="B717" s="131"/>
      <c r="C717" s="132"/>
      <c r="D717" s="132"/>
    </row>
    <row r="718" spans="2:4">
      <c r="B718" s="131"/>
      <c r="C718" s="132"/>
      <c r="D718" s="132"/>
    </row>
    <row r="719" spans="2:4">
      <c r="B719" s="131"/>
      <c r="C719" s="132"/>
      <c r="D719" s="132"/>
    </row>
    <row r="720" spans="2:4">
      <c r="B720" s="131"/>
      <c r="C720" s="132"/>
      <c r="D720" s="132"/>
    </row>
    <row r="721" spans="2:4">
      <c r="B721" s="131"/>
      <c r="C721" s="132"/>
      <c r="D721" s="132"/>
    </row>
    <row r="722" spans="2:4">
      <c r="B722" s="131"/>
      <c r="C722" s="132"/>
      <c r="D722" s="132"/>
    </row>
    <row r="723" spans="2:4">
      <c r="B723" s="131"/>
      <c r="C723" s="132"/>
      <c r="D723" s="132"/>
    </row>
    <row r="724" spans="2:4">
      <c r="B724" s="131"/>
      <c r="C724" s="132"/>
      <c r="D724" s="132"/>
    </row>
    <row r="725" spans="2:4">
      <c r="B725" s="131"/>
      <c r="C725" s="132"/>
      <c r="D725" s="132"/>
    </row>
    <row r="726" spans="2:4">
      <c r="B726" s="131"/>
      <c r="C726" s="132"/>
      <c r="D726" s="132"/>
    </row>
    <row r="727" spans="2:4">
      <c r="B727" s="131"/>
      <c r="C727" s="132"/>
      <c r="D727" s="132"/>
    </row>
    <row r="728" spans="2:4">
      <c r="B728" s="131"/>
      <c r="C728" s="132"/>
      <c r="D728" s="132"/>
    </row>
    <row r="729" spans="2:4">
      <c r="B729" s="131"/>
      <c r="C729" s="132"/>
      <c r="D729" s="132"/>
    </row>
    <row r="730" spans="2:4">
      <c r="B730" s="131"/>
      <c r="C730" s="132"/>
      <c r="D730" s="132"/>
    </row>
    <row r="731" spans="2:4">
      <c r="B731" s="131"/>
      <c r="C731" s="132"/>
      <c r="D731" s="132"/>
    </row>
    <row r="732" spans="2:4">
      <c r="B732" s="131"/>
      <c r="C732" s="132"/>
      <c r="D732" s="132"/>
    </row>
    <row r="733" spans="2:4">
      <c r="B733" s="131"/>
      <c r="C733" s="132"/>
      <c r="D733" s="132"/>
    </row>
    <row r="734" spans="2:4">
      <c r="B734" s="131"/>
      <c r="C734" s="132"/>
      <c r="D734" s="132"/>
    </row>
    <row r="735" spans="2:4">
      <c r="B735" s="131"/>
      <c r="C735" s="132"/>
      <c r="D735" s="132"/>
    </row>
    <row r="736" spans="2:4">
      <c r="B736" s="131"/>
      <c r="C736" s="132"/>
      <c r="D736" s="132"/>
    </row>
    <row r="737" spans="2:4">
      <c r="B737" s="131"/>
      <c r="C737" s="132"/>
      <c r="D737" s="132"/>
    </row>
    <row r="738" spans="2:4">
      <c r="B738" s="131"/>
      <c r="C738" s="132"/>
      <c r="D738" s="132"/>
    </row>
    <row r="739" spans="2:4">
      <c r="B739" s="131"/>
      <c r="C739" s="132"/>
      <c r="D739" s="132"/>
    </row>
    <row r="740" spans="2:4">
      <c r="B740" s="131"/>
      <c r="C740" s="132"/>
      <c r="D740" s="132"/>
    </row>
    <row r="741" spans="2:4">
      <c r="B741" s="131"/>
      <c r="C741" s="132"/>
      <c r="D741" s="132"/>
    </row>
    <row r="742" spans="2:4">
      <c r="B742" s="131"/>
      <c r="C742" s="132"/>
      <c r="D742" s="132"/>
    </row>
    <row r="743" spans="2:4">
      <c r="B743" s="131"/>
      <c r="C743" s="132"/>
      <c r="D743" s="132"/>
    </row>
    <row r="744" spans="2:4">
      <c r="B744" s="131"/>
      <c r="C744" s="132"/>
      <c r="D744" s="132"/>
    </row>
    <row r="745" spans="2:4">
      <c r="B745" s="131"/>
      <c r="C745" s="132"/>
      <c r="D745" s="132"/>
    </row>
    <row r="746" spans="2:4">
      <c r="B746" s="131"/>
      <c r="C746" s="132"/>
      <c r="D746" s="132"/>
    </row>
    <row r="747" spans="2:4">
      <c r="B747" s="131"/>
      <c r="C747" s="132"/>
      <c r="D747" s="132"/>
    </row>
    <row r="748" spans="2:4">
      <c r="B748" s="131"/>
      <c r="C748" s="132"/>
      <c r="D748" s="132"/>
    </row>
    <row r="749" spans="2:4">
      <c r="B749" s="131"/>
      <c r="C749" s="132"/>
      <c r="D749" s="132"/>
    </row>
    <row r="750" spans="2:4">
      <c r="B750" s="131"/>
      <c r="C750" s="132"/>
      <c r="D750" s="132"/>
    </row>
    <row r="751" spans="2:4">
      <c r="B751" s="131"/>
      <c r="C751" s="132"/>
      <c r="D751" s="132"/>
    </row>
    <row r="752" spans="2:4">
      <c r="B752" s="131"/>
      <c r="C752" s="132"/>
      <c r="D752" s="132"/>
    </row>
    <row r="753" spans="2:4">
      <c r="B753" s="131"/>
      <c r="C753" s="132"/>
      <c r="D753" s="132"/>
    </row>
    <row r="754" spans="2:4">
      <c r="B754" s="131"/>
      <c r="C754" s="132"/>
      <c r="D754" s="132"/>
    </row>
    <row r="755" spans="2:4">
      <c r="B755" s="131"/>
      <c r="C755" s="132"/>
      <c r="D755" s="132"/>
    </row>
    <row r="756" spans="2:4">
      <c r="B756" s="131"/>
      <c r="C756" s="132"/>
      <c r="D756" s="132"/>
    </row>
    <row r="757" spans="2:4">
      <c r="B757" s="131"/>
      <c r="C757" s="132"/>
      <c r="D757" s="132"/>
    </row>
    <row r="758" spans="2:4">
      <c r="B758" s="131"/>
      <c r="C758" s="132"/>
      <c r="D758" s="132"/>
    </row>
    <row r="759" spans="2:4">
      <c r="B759" s="131"/>
      <c r="C759" s="132"/>
      <c r="D759" s="132"/>
    </row>
    <row r="760" spans="2:4">
      <c r="B760" s="131"/>
      <c r="C760" s="132"/>
      <c r="D760" s="132"/>
    </row>
    <row r="761" spans="2:4">
      <c r="B761" s="131"/>
      <c r="C761" s="132"/>
      <c r="D761" s="132"/>
    </row>
    <row r="762" spans="2:4">
      <c r="B762" s="131"/>
      <c r="C762" s="132"/>
      <c r="D762" s="132"/>
    </row>
    <row r="763" spans="2:4">
      <c r="B763" s="131"/>
      <c r="C763" s="132"/>
      <c r="D763" s="132"/>
    </row>
    <row r="764" spans="2:4">
      <c r="B764" s="131"/>
      <c r="C764" s="132"/>
      <c r="D764" s="132"/>
    </row>
    <row r="765" spans="2:4">
      <c r="B765" s="131"/>
      <c r="C765" s="132"/>
      <c r="D765" s="132"/>
    </row>
    <row r="766" spans="2:4">
      <c r="B766" s="131"/>
      <c r="C766" s="132"/>
      <c r="D766" s="132"/>
    </row>
    <row r="767" spans="2:4">
      <c r="B767" s="131"/>
      <c r="C767" s="132"/>
      <c r="D767" s="132"/>
    </row>
    <row r="768" spans="2:4">
      <c r="B768" s="131"/>
      <c r="C768" s="132"/>
      <c r="D768" s="132"/>
    </row>
    <row r="769" spans="2:4">
      <c r="B769" s="131"/>
      <c r="C769" s="132"/>
      <c r="D769" s="132"/>
    </row>
    <row r="770" spans="2:4">
      <c r="B770" s="131"/>
      <c r="C770" s="132"/>
      <c r="D770" s="132"/>
    </row>
    <row r="771" spans="2:4">
      <c r="B771" s="131"/>
      <c r="C771" s="132"/>
      <c r="D771" s="132"/>
    </row>
    <row r="772" spans="2:4">
      <c r="B772" s="131"/>
      <c r="C772" s="132"/>
      <c r="D772" s="132"/>
    </row>
    <row r="773" spans="2:4">
      <c r="B773" s="131"/>
      <c r="C773" s="132"/>
      <c r="D773" s="132"/>
    </row>
    <row r="774" spans="2:4">
      <c r="B774" s="131"/>
      <c r="C774" s="132"/>
      <c r="D774" s="132"/>
    </row>
    <row r="775" spans="2:4">
      <c r="B775" s="131"/>
      <c r="C775" s="132"/>
      <c r="D775" s="132"/>
    </row>
    <row r="776" spans="2:4">
      <c r="B776" s="131"/>
      <c r="C776" s="132"/>
      <c r="D776" s="132"/>
    </row>
    <row r="777" spans="2:4">
      <c r="B777" s="131"/>
      <c r="C777" s="132"/>
      <c r="D777" s="132"/>
    </row>
    <row r="778" spans="2:4">
      <c r="B778" s="131"/>
      <c r="C778" s="132"/>
      <c r="D778" s="132"/>
    </row>
    <row r="779" spans="2:4">
      <c r="B779" s="131"/>
      <c r="C779" s="132"/>
      <c r="D779" s="132"/>
    </row>
    <row r="780" spans="2:4">
      <c r="B780" s="131"/>
      <c r="C780" s="132"/>
      <c r="D780" s="132"/>
    </row>
    <row r="781" spans="2:4">
      <c r="B781" s="131"/>
      <c r="C781" s="132"/>
      <c r="D781" s="132"/>
    </row>
    <row r="782" spans="2:4">
      <c r="B782" s="131"/>
      <c r="C782" s="132"/>
      <c r="D782" s="132"/>
    </row>
    <row r="783" spans="2:4">
      <c r="B783" s="131"/>
      <c r="C783" s="132"/>
      <c r="D783" s="132"/>
    </row>
    <row r="784" spans="2:4">
      <c r="B784" s="131"/>
      <c r="C784" s="132"/>
      <c r="D784" s="132"/>
    </row>
    <row r="785" spans="2:4">
      <c r="B785" s="131"/>
      <c r="C785" s="132"/>
      <c r="D785" s="132"/>
    </row>
    <row r="786" spans="2:4">
      <c r="B786" s="131"/>
      <c r="C786" s="132"/>
      <c r="D786" s="132"/>
    </row>
    <row r="787" spans="2:4">
      <c r="B787" s="131"/>
      <c r="C787" s="132"/>
      <c r="D787" s="132"/>
    </row>
    <row r="788" spans="2:4">
      <c r="B788" s="131"/>
      <c r="C788" s="132"/>
      <c r="D788" s="132"/>
    </row>
    <row r="789" spans="2:4">
      <c r="B789" s="131"/>
      <c r="C789" s="132"/>
      <c r="D789" s="132"/>
    </row>
    <row r="790" spans="2:4">
      <c r="B790" s="131"/>
      <c r="C790" s="132"/>
      <c r="D790" s="132"/>
    </row>
    <row r="791" spans="2:4">
      <c r="B791" s="131"/>
      <c r="C791" s="132"/>
      <c r="D791" s="132"/>
    </row>
    <row r="792" spans="2:4">
      <c r="B792" s="131"/>
      <c r="C792" s="132"/>
      <c r="D792" s="132"/>
    </row>
    <row r="793" spans="2:4">
      <c r="B793" s="131"/>
      <c r="C793" s="132"/>
      <c r="D793" s="132"/>
    </row>
    <row r="794" spans="2:4">
      <c r="B794" s="131"/>
      <c r="C794" s="132"/>
      <c r="D794" s="132"/>
    </row>
    <row r="795" spans="2:4">
      <c r="B795" s="131"/>
      <c r="C795" s="132"/>
      <c r="D795" s="132"/>
    </row>
    <row r="796" spans="2:4">
      <c r="B796" s="131"/>
      <c r="C796" s="132"/>
      <c r="D796" s="132"/>
    </row>
    <row r="797" spans="2:4">
      <c r="B797" s="131"/>
      <c r="C797" s="132"/>
      <c r="D797" s="132"/>
    </row>
    <row r="798" spans="2:4">
      <c r="B798" s="131"/>
      <c r="C798" s="132"/>
      <c r="D798" s="132"/>
    </row>
    <row r="799" spans="2:4">
      <c r="B799" s="131"/>
      <c r="C799" s="132"/>
      <c r="D799" s="132"/>
    </row>
    <row r="800" spans="2:4">
      <c r="B800" s="131"/>
      <c r="C800" s="132"/>
      <c r="D800" s="132"/>
    </row>
    <row r="801" spans="2:4">
      <c r="B801" s="131"/>
      <c r="C801" s="132"/>
      <c r="D801" s="132"/>
    </row>
    <row r="802" spans="2:4">
      <c r="B802" s="131"/>
      <c r="C802" s="132"/>
      <c r="D802" s="132"/>
    </row>
    <row r="803" spans="2:4">
      <c r="B803" s="131"/>
      <c r="C803" s="132"/>
      <c r="D803" s="132"/>
    </row>
    <row r="804" spans="2:4">
      <c r="B804" s="131"/>
      <c r="C804" s="132"/>
      <c r="D804" s="132"/>
    </row>
    <row r="805" spans="2:4">
      <c r="B805" s="131"/>
      <c r="C805" s="132"/>
      <c r="D805" s="132"/>
    </row>
    <row r="806" spans="2:4">
      <c r="B806" s="131"/>
      <c r="C806" s="132"/>
      <c r="D806" s="132"/>
    </row>
    <row r="807" spans="2:4">
      <c r="B807" s="131"/>
      <c r="C807" s="132"/>
      <c r="D807" s="132"/>
    </row>
    <row r="808" spans="2:4">
      <c r="B808" s="131"/>
      <c r="C808" s="132"/>
      <c r="D808" s="132"/>
    </row>
    <row r="809" spans="2:4">
      <c r="B809" s="131"/>
      <c r="C809" s="132"/>
      <c r="D809" s="132"/>
    </row>
    <row r="810" spans="2:4">
      <c r="B810" s="131"/>
      <c r="C810" s="132"/>
      <c r="D810" s="132"/>
    </row>
    <row r="811" spans="2:4">
      <c r="B811" s="131"/>
      <c r="C811" s="132"/>
      <c r="D811" s="132"/>
    </row>
    <row r="812" spans="2:4">
      <c r="B812" s="131"/>
      <c r="C812" s="132"/>
      <c r="D812" s="132"/>
    </row>
    <row r="813" spans="2:4">
      <c r="B813" s="131"/>
      <c r="C813" s="132"/>
      <c r="D813" s="132"/>
    </row>
    <row r="814" spans="2:4">
      <c r="B814" s="131"/>
      <c r="C814" s="132"/>
      <c r="D814" s="132"/>
    </row>
    <row r="815" spans="2:4">
      <c r="B815" s="131"/>
      <c r="C815" s="132"/>
      <c r="D815" s="132"/>
    </row>
    <row r="816" spans="2:4">
      <c r="B816" s="131"/>
      <c r="C816" s="132"/>
      <c r="D816" s="132"/>
    </row>
    <row r="817" spans="2:4">
      <c r="B817" s="131"/>
      <c r="C817" s="132"/>
      <c r="D817" s="132"/>
    </row>
    <row r="818" spans="2:4">
      <c r="B818" s="131"/>
      <c r="C818" s="132"/>
      <c r="D818" s="132"/>
    </row>
    <row r="819" spans="2:4">
      <c r="B819" s="131"/>
      <c r="C819" s="132"/>
      <c r="D819" s="132"/>
    </row>
    <row r="820" spans="2:4">
      <c r="B820" s="131"/>
      <c r="C820" s="132"/>
      <c r="D820" s="132"/>
    </row>
    <row r="821" spans="2:4">
      <c r="B821" s="131"/>
      <c r="C821" s="132"/>
      <c r="D821" s="132"/>
    </row>
    <row r="822" spans="2:4">
      <c r="B822" s="131"/>
      <c r="C822" s="132"/>
      <c r="D822" s="132"/>
    </row>
    <row r="823" spans="2:4">
      <c r="B823" s="131"/>
      <c r="C823" s="132"/>
      <c r="D823" s="132"/>
    </row>
    <row r="824" spans="2:4">
      <c r="B824" s="131"/>
      <c r="C824" s="132"/>
      <c r="D824" s="132"/>
    </row>
    <row r="825" spans="2:4">
      <c r="B825" s="131"/>
      <c r="C825" s="132"/>
      <c r="D825" s="132"/>
    </row>
    <row r="826" spans="2:4">
      <c r="B826" s="131"/>
      <c r="C826" s="132"/>
      <c r="D826" s="132"/>
    </row>
    <row r="827" spans="2:4">
      <c r="B827" s="131"/>
      <c r="C827" s="132"/>
      <c r="D827" s="132"/>
    </row>
    <row r="828" spans="2:4">
      <c r="B828" s="131"/>
      <c r="C828" s="132"/>
      <c r="D828" s="132"/>
    </row>
    <row r="829" spans="2:4">
      <c r="B829" s="131"/>
      <c r="C829" s="132"/>
      <c r="D829" s="132"/>
    </row>
    <row r="830" spans="2:4">
      <c r="B830" s="131"/>
      <c r="C830" s="132"/>
      <c r="D830" s="132"/>
    </row>
    <row r="831" spans="2:4">
      <c r="B831" s="131"/>
      <c r="C831" s="132"/>
      <c r="D831" s="132"/>
    </row>
    <row r="832" spans="2:4">
      <c r="B832" s="131"/>
      <c r="C832" s="132"/>
      <c r="D832" s="132"/>
    </row>
    <row r="833" spans="2:4">
      <c r="B833" s="131"/>
      <c r="C833" s="132"/>
      <c r="D833" s="132"/>
    </row>
    <row r="834" spans="2:4">
      <c r="B834" s="131"/>
      <c r="C834" s="132"/>
      <c r="D834" s="132"/>
    </row>
    <row r="835" spans="2:4">
      <c r="B835" s="131"/>
      <c r="C835" s="132"/>
      <c r="D835" s="132"/>
    </row>
    <row r="836" spans="2:4">
      <c r="B836" s="131"/>
      <c r="C836" s="132"/>
      <c r="D836" s="132"/>
    </row>
    <row r="837" spans="2:4">
      <c r="B837" s="131"/>
      <c r="C837" s="132"/>
      <c r="D837" s="132"/>
    </row>
    <row r="838" spans="2:4">
      <c r="B838" s="131"/>
      <c r="C838" s="132"/>
      <c r="D838" s="132"/>
    </row>
    <row r="839" spans="2:4">
      <c r="B839" s="131"/>
      <c r="C839" s="132"/>
      <c r="D839" s="132"/>
    </row>
    <row r="840" spans="2:4">
      <c r="B840" s="131"/>
      <c r="C840" s="132"/>
      <c r="D840" s="132"/>
    </row>
    <row r="841" spans="2:4">
      <c r="B841" s="131"/>
      <c r="C841" s="132"/>
      <c r="D841" s="132"/>
    </row>
    <row r="842" spans="2:4">
      <c r="B842" s="131"/>
      <c r="C842" s="132"/>
      <c r="D842" s="132"/>
    </row>
    <row r="843" spans="2:4">
      <c r="B843" s="131"/>
      <c r="C843" s="132"/>
      <c r="D843" s="132"/>
    </row>
    <row r="844" spans="2:4">
      <c r="B844" s="131"/>
      <c r="C844" s="132"/>
      <c r="D844" s="132"/>
    </row>
    <row r="845" spans="2:4">
      <c r="B845" s="131"/>
      <c r="C845" s="132"/>
      <c r="D845" s="132"/>
    </row>
    <row r="846" spans="2:4">
      <c r="B846" s="131"/>
      <c r="C846" s="132"/>
      <c r="D846" s="132"/>
    </row>
    <row r="847" spans="2:4">
      <c r="B847" s="131"/>
      <c r="C847" s="132"/>
      <c r="D847" s="132"/>
    </row>
    <row r="848" spans="2:4">
      <c r="B848" s="131"/>
      <c r="C848" s="132"/>
      <c r="D848" s="132"/>
    </row>
    <row r="849" spans="2:4">
      <c r="B849" s="131"/>
      <c r="C849" s="132"/>
      <c r="D849" s="132"/>
    </row>
    <row r="850" spans="2:4">
      <c r="B850" s="131"/>
      <c r="C850" s="132"/>
      <c r="D850" s="132"/>
    </row>
    <row r="851" spans="2:4">
      <c r="B851" s="131"/>
      <c r="C851" s="132"/>
      <c r="D851" s="132"/>
    </row>
    <row r="852" spans="2:4">
      <c r="B852" s="131"/>
      <c r="C852" s="132"/>
      <c r="D852" s="132"/>
    </row>
    <row r="853" spans="2:4">
      <c r="B853" s="131"/>
      <c r="C853" s="132"/>
      <c r="D853" s="132"/>
    </row>
    <row r="854" spans="2:4">
      <c r="B854" s="131"/>
      <c r="C854" s="132"/>
      <c r="D854" s="132"/>
    </row>
    <row r="855" spans="2:4">
      <c r="B855" s="131"/>
      <c r="C855" s="132"/>
      <c r="D855" s="132"/>
    </row>
    <row r="856" spans="2:4">
      <c r="B856" s="131"/>
      <c r="C856" s="132"/>
      <c r="D856" s="132"/>
    </row>
    <row r="857" spans="2:4">
      <c r="B857" s="131"/>
      <c r="C857" s="132"/>
      <c r="D857" s="132"/>
    </row>
    <row r="858" spans="2:4">
      <c r="B858" s="131"/>
      <c r="C858" s="132"/>
      <c r="D858" s="132"/>
    </row>
    <row r="859" spans="2:4">
      <c r="B859" s="131"/>
      <c r="C859" s="132"/>
      <c r="D859" s="132"/>
    </row>
    <row r="860" spans="2:4">
      <c r="B860" s="131"/>
      <c r="C860" s="132"/>
      <c r="D860" s="132"/>
    </row>
    <row r="861" spans="2:4">
      <c r="B861" s="131"/>
      <c r="C861" s="132"/>
      <c r="D861" s="132"/>
    </row>
    <row r="862" spans="2:4">
      <c r="B862" s="131"/>
      <c r="C862" s="132"/>
      <c r="D862" s="132"/>
    </row>
    <row r="863" spans="2:4">
      <c r="B863" s="131"/>
      <c r="C863" s="132"/>
      <c r="D863" s="132"/>
    </row>
    <row r="864" spans="2:4">
      <c r="B864" s="131"/>
      <c r="C864" s="132"/>
      <c r="D864" s="132"/>
    </row>
    <row r="865" spans="2:4">
      <c r="B865" s="131"/>
      <c r="C865" s="132"/>
      <c r="D865" s="132"/>
    </row>
    <row r="866" spans="2:4">
      <c r="B866" s="131"/>
      <c r="C866" s="132"/>
      <c r="D866" s="132"/>
    </row>
    <row r="867" spans="2:4">
      <c r="B867" s="131"/>
      <c r="C867" s="132"/>
      <c r="D867" s="132"/>
    </row>
    <row r="868" spans="2:4">
      <c r="B868" s="131"/>
      <c r="C868" s="132"/>
      <c r="D868" s="132"/>
    </row>
    <row r="869" spans="2:4">
      <c r="B869" s="131"/>
      <c r="C869" s="132"/>
      <c r="D869" s="132"/>
    </row>
    <row r="870" spans="2:4">
      <c r="B870" s="131"/>
      <c r="C870" s="132"/>
      <c r="D870" s="132"/>
    </row>
    <row r="871" spans="2:4">
      <c r="B871" s="131"/>
      <c r="C871" s="132"/>
      <c r="D871" s="132"/>
    </row>
    <row r="872" spans="2:4">
      <c r="B872" s="131"/>
      <c r="C872" s="132"/>
      <c r="D872" s="132"/>
    </row>
    <row r="873" spans="2:4">
      <c r="B873" s="131"/>
      <c r="C873" s="132"/>
      <c r="D873" s="132"/>
    </row>
    <row r="874" spans="2:4">
      <c r="B874" s="131"/>
      <c r="C874" s="132"/>
      <c r="D874" s="132"/>
    </row>
    <row r="875" spans="2:4">
      <c r="B875" s="131"/>
      <c r="C875" s="132"/>
      <c r="D875" s="132"/>
    </row>
    <row r="876" spans="2:4">
      <c r="B876" s="131"/>
      <c r="C876" s="132"/>
      <c r="D876" s="132"/>
    </row>
    <row r="877" spans="2:4">
      <c r="B877" s="131"/>
      <c r="C877" s="132"/>
      <c r="D877" s="132"/>
    </row>
    <row r="878" spans="2:4">
      <c r="B878" s="131"/>
      <c r="C878" s="132"/>
      <c r="D878" s="132"/>
    </row>
    <row r="879" spans="2:4">
      <c r="B879" s="131"/>
      <c r="C879" s="132"/>
      <c r="D879" s="132"/>
    </row>
    <row r="880" spans="2:4">
      <c r="B880" s="131"/>
      <c r="C880" s="132"/>
      <c r="D880" s="132"/>
    </row>
    <row r="881" spans="2:4">
      <c r="B881" s="131"/>
      <c r="C881" s="132"/>
      <c r="D881" s="132"/>
    </row>
    <row r="882" spans="2:4">
      <c r="B882" s="131"/>
      <c r="C882" s="132"/>
      <c r="D882" s="132"/>
    </row>
    <row r="883" spans="2:4">
      <c r="B883" s="131"/>
      <c r="C883" s="132"/>
      <c r="D883" s="132"/>
    </row>
    <row r="884" spans="2:4">
      <c r="B884" s="131"/>
      <c r="C884" s="132"/>
      <c r="D884" s="132"/>
    </row>
    <row r="885" spans="2:4">
      <c r="B885" s="131"/>
      <c r="C885" s="132"/>
      <c r="D885" s="132"/>
    </row>
    <row r="886" spans="2:4">
      <c r="B886" s="131"/>
      <c r="C886" s="132"/>
      <c r="D886" s="132"/>
    </row>
    <row r="887" spans="2:4">
      <c r="B887" s="131"/>
      <c r="C887" s="132"/>
      <c r="D887" s="132"/>
    </row>
    <row r="888" spans="2:4">
      <c r="B888" s="131"/>
      <c r="C888" s="132"/>
      <c r="D888" s="132"/>
    </row>
    <row r="889" spans="2:4">
      <c r="B889" s="131"/>
      <c r="C889" s="132"/>
      <c r="D889" s="132"/>
    </row>
    <row r="890" spans="2:4">
      <c r="B890" s="131"/>
      <c r="C890" s="132"/>
      <c r="D890" s="132"/>
    </row>
    <row r="891" spans="2:4">
      <c r="B891" s="131"/>
      <c r="C891" s="132"/>
      <c r="D891" s="132"/>
    </row>
    <row r="892" spans="2:4">
      <c r="B892" s="131"/>
      <c r="C892" s="132"/>
      <c r="D892" s="132"/>
    </row>
    <row r="893" spans="2:4">
      <c r="B893" s="131"/>
      <c r="C893" s="132"/>
      <c r="D893" s="132"/>
    </row>
    <row r="894" spans="2:4">
      <c r="B894" s="131"/>
      <c r="C894" s="132"/>
      <c r="D894" s="132"/>
    </row>
    <row r="895" spans="2:4">
      <c r="B895" s="131"/>
      <c r="C895" s="132"/>
      <c r="D895" s="132"/>
    </row>
    <row r="896" spans="2:4">
      <c r="B896" s="131"/>
      <c r="C896" s="132"/>
      <c r="D896" s="132"/>
    </row>
    <row r="897" spans="2:4">
      <c r="B897" s="131"/>
      <c r="C897" s="132"/>
      <c r="D897" s="132"/>
    </row>
    <row r="898" spans="2:4">
      <c r="B898" s="131"/>
      <c r="C898" s="132"/>
      <c r="D898" s="132"/>
    </row>
    <row r="899" spans="2:4">
      <c r="B899" s="131"/>
      <c r="C899" s="132"/>
      <c r="D899" s="132"/>
    </row>
    <row r="900" spans="2:4">
      <c r="B900" s="131"/>
      <c r="C900" s="132"/>
      <c r="D900" s="132"/>
    </row>
    <row r="901" spans="2:4">
      <c r="B901" s="131"/>
      <c r="C901" s="132"/>
      <c r="D901" s="132"/>
    </row>
    <row r="902" spans="2:4">
      <c r="B902" s="131"/>
      <c r="C902" s="132"/>
      <c r="D902" s="132"/>
    </row>
    <row r="903" spans="2:4">
      <c r="B903" s="131"/>
      <c r="C903" s="132"/>
      <c r="D903" s="132"/>
    </row>
    <row r="904" spans="2:4">
      <c r="B904" s="131"/>
      <c r="C904" s="132"/>
      <c r="D904" s="132"/>
    </row>
    <row r="905" spans="2:4">
      <c r="B905" s="131"/>
      <c r="C905" s="132"/>
      <c r="D905" s="132"/>
    </row>
    <row r="906" spans="2:4">
      <c r="B906" s="131"/>
      <c r="C906" s="132"/>
      <c r="D906" s="132"/>
    </row>
    <row r="907" spans="2:4">
      <c r="B907" s="131"/>
      <c r="C907" s="132"/>
      <c r="D907" s="132"/>
    </row>
    <row r="908" spans="2:4">
      <c r="B908" s="131"/>
      <c r="C908" s="132"/>
      <c r="D908" s="132"/>
    </row>
    <row r="909" spans="2:4">
      <c r="B909" s="131"/>
      <c r="C909" s="132"/>
      <c r="D909" s="132"/>
    </row>
    <row r="910" spans="2:4">
      <c r="B910" s="131"/>
      <c r="C910" s="132"/>
      <c r="D910" s="132"/>
    </row>
    <row r="911" spans="2:4">
      <c r="B911" s="131"/>
      <c r="C911" s="132"/>
      <c r="D911" s="132"/>
    </row>
    <row r="912" spans="2:4">
      <c r="B912" s="131"/>
      <c r="C912" s="132"/>
      <c r="D912" s="132"/>
    </row>
    <row r="913" spans="2:4">
      <c r="B913" s="131"/>
      <c r="C913" s="132"/>
      <c r="D913" s="132"/>
    </row>
    <row r="914" spans="2:4">
      <c r="B914" s="131"/>
      <c r="C914" s="132"/>
      <c r="D914" s="132"/>
    </row>
    <row r="915" spans="2:4">
      <c r="B915" s="131"/>
      <c r="C915" s="132"/>
      <c r="D915" s="132"/>
    </row>
    <row r="916" spans="2:4">
      <c r="B916" s="131"/>
      <c r="C916" s="132"/>
      <c r="D916" s="132"/>
    </row>
    <row r="917" spans="2:4">
      <c r="B917" s="131"/>
      <c r="C917" s="132"/>
      <c r="D917" s="132"/>
    </row>
    <row r="918" spans="2:4">
      <c r="B918" s="131"/>
      <c r="C918" s="132"/>
      <c r="D918" s="132"/>
    </row>
    <row r="919" spans="2:4">
      <c r="B919" s="131"/>
      <c r="C919" s="132"/>
      <c r="D919" s="132"/>
    </row>
    <row r="920" spans="2:4">
      <c r="B920" s="131"/>
      <c r="C920" s="132"/>
      <c r="D920" s="132"/>
    </row>
    <row r="921" spans="2:4">
      <c r="B921" s="131"/>
      <c r="C921" s="132"/>
      <c r="D921" s="132"/>
    </row>
    <row r="922" spans="2:4">
      <c r="B922" s="131"/>
      <c r="C922" s="132"/>
      <c r="D922" s="132"/>
    </row>
    <row r="923" spans="2:4">
      <c r="B923" s="131"/>
      <c r="C923" s="132"/>
      <c r="D923" s="132"/>
    </row>
    <row r="924" spans="2:4">
      <c r="B924" s="131"/>
      <c r="C924" s="132"/>
      <c r="D924" s="132"/>
    </row>
    <row r="925" spans="2:4">
      <c r="B925" s="131"/>
      <c r="C925" s="132"/>
      <c r="D925" s="132"/>
    </row>
    <row r="926" spans="2:4">
      <c r="B926" s="131"/>
      <c r="C926" s="132"/>
      <c r="D926" s="132"/>
    </row>
    <row r="927" spans="2:4">
      <c r="B927" s="131"/>
      <c r="C927" s="132"/>
      <c r="D927" s="132"/>
    </row>
    <row r="928" spans="2:4">
      <c r="B928" s="131"/>
      <c r="C928" s="132"/>
      <c r="D928" s="132"/>
    </row>
    <row r="929" spans="2:4">
      <c r="B929" s="131"/>
      <c r="C929" s="132"/>
      <c r="D929" s="132"/>
    </row>
    <row r="930" spans="2:4">
      <c r="B930" s="131"/>
      <c r="C930" s="132"/>
      <c r="D930" s="132"/>
    </row>
    <row r="931" spans="2:4">
      <c r="B931" s="131"/>
      <c r="C931" s="132"/>
      <c r="D931" s="132"/>
    </row>
    <row r="932" spans="2:4">
      <c r="B932" s="131"/>
      <c r="C932" s="132"/>
      <c r="D932" s="132"/>
    </row>
    <row r="933" spans="2:4">
      <c r="B933" s="131"/>
      <c r="C933" s="132"/>
      <c r="D933" s="132"/>
    </row>
    <row r="934" spans="2:4">
      <c r="B934" s="131"/>
      <c r="C934" s="132"/>
      <c r="D934" s="132"/>
    </row>
    <row r="935" spans="2:4">
      <c r="B935" s="131"/>
      <c r="C935" s="132"/>
      <c r="D935" s="132"/>
    </row>
    <row r="936" spans="2:4">
      <c r="B936" s="131"/>
      <c r="C936" s="132"/>
      <c r="D936" s="132"/>
    </row>
    <row r="937" spans="2:4">
      <c r="B937" s="131"/>
      <c r="C937" s="132"/>
      <c r="D937" s="132"/>
    </row>
    <row r="938" spans="2:4">
      <c r="B938" s="131"/>
      <c r="C938" s="132"/>
      <c r="D938" s="132"/>
    </row>
    <row r="939" spans="2:4">
      <c r="B939" s="131"/>
      <c r="C939" s="132"/>
      <c r="D939" s="132"/>
    </row>
    <row r="940" spans="2:4">
      <c r="B940" s="131"/>
      <c r="C940" s="132"/>
      <c r="D940" s="132"/>
    </row>
    <row r="941" spans="2:4">
      <c r="B941" s="131"/>
      <c r="C941" s="132"/>
      <c r="D941" s="132"/>
    </row>
    <row r="942" spans="2:4">
      <c r="B942" s="131"/>
      <c r="C942" s="132"/>
      <c r="D942" s="132"/>
    </row>
    <row r="943" spans="2:4">
      <c r="B943" s="131"/>
      <c r="C943" s="132"/>
      <c r="D943" s="132"/>
    </row>
    <row r="944" spans="2:4">
      <c r="B944" s="131"/>
      <c r="C944" s="132"/>
      <c r="D944" s="132"/>
    </row>
    <row r="945" spans="2:4">
      <c r="B945" s="131"/>
      <c r="C945" s="132"/>
      <c r="D945" s="132"/>
    </row>
    <row r="946" spans="2:4">
      <c r="B946" s="131"/>
      <c r="C946" s="132"/>
      <c r="D946" s="132"/>
    </row>
    <row r="947" spans="2:4">
      <c r="B947" s="131"/>
      <c r="C947" s="132"/>
      <c r="D947" s="132"/>
    </row>
    <row r="948" spans="2:4">
      <c r="B948" s="131"/>
      <c r="C948" s="132"/>
      <c r="D948" s="132"/>
    </row>
    <row r="949" spans="2:4">
      <c r="B949" s="131"/>
      <c r="C949" s="132"/>
      <c r="D949" s="132"/>
    </row>
    <row r="950" spans="2:4">
      <c r="B950" s="131"/>
      <c r="C950" s="132"/>
      <c r="D950" s="132"/>
    </row>
    <row r="951" spans="2:4">
      <c r="B951" s="131"/>
      <c r="C951" s="132"/>
      <c r="D951" s="132"/>
    </row>
    <row r="952" spans="2:4">
      <c r="B952" s="131"/>
      <c r="C952" s="132"/>
      <c r="D952" s="132"/>
    </row>
    <row r="953" spans="2:4">
      <c r="B953" s="131"/>
      <c r="C953" s="132"/>
      <c r="D953" s="132"/>
    </row>
    <row r="954" spans="2:4">
      <c r="B954" s="131"/>
      <c r="C954" s="132"/>
      <c r="D954" s="132"/>
    </row>
    <row r="955" spans="2:4">
      <c r="B955" s="131"/>
      <c r="C955" s="132"/>
      <c r="D955" s="132"/>
    </row>
    <row r="956" spans="2:4">
      <c r="B956" s="131"/>
      <c r="C956" s="132"/>
      <c r="D956" s="132"/>
    </row>
    <row r="957" spans="2:4">
      <c r="B957" s="131"/>
      <c r="C957" s="132"/>
      <c r="D957" s="132"/>
    </row>
    <row r="958" spans="2:4">
      <c r="B958" s="131"/>
      <c r="C958" s="132"/>
      <c r="D958" s="132"/>
    </row>
    <row r="959" spans="2:4">
      <c r="B959" s="131"/>
      <c r="C959" s="132"/>
      <c r="D959" s="132"/>
    </row>
    <row r="960" spans="2:4">
      <c r="B960" s="131"/>
      <c r="C960" s="132"/>
      <c r="D960" s="132"/>
    </row>
    <row r="961" spans="2:4">
      <c r="B961" s="131"/>
      <c r="C961" s="132"/>
      <c r="D961" s="132"/>
    </row>
    <row r="962" spans="2:4">
      <c r="B962" s="131"/>
      <c r="C962" s="132"/>
      <c r="D962" s="132"/>
    </row>
    <row r="963" spans="2:4">
      <c r="B963" s="131"/>
      <c r="C963" s="132"/>
      <c r="D963" s="132"/>
    </row>
    <row r="964" spans="2:4">
      <c r="B964" s="131"/>
      <c r="C964" s="132"/>
      <c r="D964" s="132"/>
    </row>
    <row r="965" spans="2:4">
      <c r="B965" s="131"/>
      <c r="C965" s="132"/>
      <c r="D965" s="132"/>
    </row>
    <row r="966" spans="2:4">
      <c r="B966" s="131"/>
      <c r="C966" s="132"/>
      <c r="D966" s="132"/>
    </row>
    <row r="967" spans="2:4">
      <c r="B967" s="131"/>
      <c r="C967" s="132"/>
      <c r="D967" s="13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12152</v>
      </c>
    </row>
    <row r="6" spans="2:16" ht="26.25" customHeight="1">
      <c r="B6" s="158" t="s">
        <v>184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205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3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3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zoomScale="85" zoomScaleNormal="85" workbookViewId="0">
      <selection activeCell="Q10" sqref="Q1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4.710937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146</v>
      </c>
      <c r="C1" s="77" t="s" vm="1">
        <v>224</v>
      </c>
    </row>
    <row r="2" spans="2:12">
      <c r="B2" s="56" t="s">
        <v>145</v>
      </c>
      <c r="C2" s="77" t="s">
        <v>225</v>
      </c>
    </row>
    <row r="3" spans="2:12">
      <c r="B3" s="56" t="s">
        <v>147</v>
      </c>
      <c r="C3" s="77" t="s">
        <v>226</v>
      </c>
    </row>
    <row r="4" spans="2:12">
      <c r="B4" s="56" t="s">
        <v>148</v>
      </c>
      <c r="C4" s="77">
        <v>12152</v>
      </c>
    </row>
    <row r="6" spans="2:12" ht="26.25" customHeight="1">
      <c r="B6" s="147" t="s">
        <v>173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spans="2:12" s="3" customFormat="1" ht="63">
      <c r="B7" s="12" t="s">
        <v>115</v>
      </c>
      <c r="C7" s="13" t="s">
        <v>46</v>
      </c>
      <c r="D7" s="13" t="s">
        <v>117</v>
      </c>
      <c r="E7" s="13" t="s">
        <v>15</v>
      </c>
      <c r="F7" s="13" t="s">
        <v>68</v>
      </c>
      <c r="G7" s="13" t="s">
        <v>101</v>
      </c>
      <c r="H7" s="13" t="s">
        <v>17</v>
      </c>
      <c r="I7" s="13" t="s">
        <v>19</v>
      </c>
      <c r="J7" s="13" t="s">
        <v>64</v>
      </c>
      <c r="K7" s="13" t="s">
        <v>149</v>
      </c>
      <c r="L7" s="13" t="s">
        <v>150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203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78" t="s">
        <v>45</v>
      </c>
      <c r="C10" s="79"/>
      <c r="D10" s="79"/>
      <c r="E10" s="79"/>
      <c r="F10" s="79"/>
      <c r="G10" s="79"/>
      <c r="H10" s="79"/>
      <c r="I10" s="79"/>
      <c r="J10" s="87">
        <f>J11</f>
        <v>2738.7014818969001</v>
      </c>
      <c r="K10" s="88">
        <v>1</v>
      </c>
      <c r="L10" s="88">
        <f>J10/'[5]סכום נכסי הקרן'!$C$42</f>
        <v>8.5817642441020067E-2</v>
      </c>
    </row>
    <row r="11" spans="2:12">
      <c r="B11" s="80" t="s">
        <v>196</v>
      </c>
      <c r="C11" s="81"/>
      <c r="D11" s="81"/>
      <c r="E11" s="81"/>
      <c r="F11" s="81"/>
      <c r="G11" s="81"/>
      <c r="H11" s="81"/>
      <c r="I11" s="81"/>
      <c r="J11" s="90">
        <f>J12+J19</f>
        <v>2738.7014818969001</v>
      </c>
      <c r="K11" s="91">
        <v>0.96879025055621326</v>
      </c>
      <c r="L11" s="91">
        <f>J11/'[5]סכום נכסי הקרן'!$C$42</f>
        <v>8.5817642441020067E-2</v>
      </c>
    </row>
    <row r="12" spans="2:12">
      <c r="B12" s="99" t="s">
        <v>43</v>
      </c>
      <c r="C12" s="81"/>
      <c r="D12" s="81"/>
      <c r="E12" s="81"/>
      <c r="F12" s="81"/>
      <c r="G12" s="81"/>
      <c r="H12" s="81"/>
      <c r="I12" s="81"/>
      <c r="J12" s="90">
        <f>SUM(J13:J17)</f>
        <v>2419.8616282109001</v>
      </c>
      <c r="K12" s="91">
        <v>0.88355947953943526</v>
      </c>
      <c r="L12" s="91">
        <f>J12/'[5]סכום נכסי הקרן'!$C$42</f>
        <v>7.5826745389830474E-2</v>
      </c>
    </row>
    <row r="13" spans="2:12">
      <c r="B13" s="86" t="s">
        <v>1944</v>
      </c>
      <c r="C13" s="83" t="s">
        <v>1945</v>
      </c>
      <c r="D13" s="83">
        <v>11</v>
      </c>
      <c r="E13" s="83" t="s">
        <v>311</v>
      </c>
      <c r="F13" s="83" t="s">
        <v>312</v>
      </c>
      <c r="G13" s="96" t="s">
        <v>133</v>
      </c>
      <c r="H13" s="97">
        <v>0</v>
      </c>
      <c r="I13" s="97">
        <v>0</v>
      </c>
      <c r="J13" s="93">
        <v>27.584246471</v>
      </c>
      <c r="K13" s="94">
        <v>1.0073784624047982E-2</v>
      </c>
      <c r="L13" s="94">
        <f>J13/'[5]סכום נכסי הקרן'!$C$42</f>
        <v>8.643567093021212E-4</v>
      </c>
    </row>
    <row r="14" spans="2:12">
      <c r="B14" s="86" t="s">
        <v>1946</v>
      </c>
      <c r="C14" s="83" t="s">
        <v>1947</v>
      </c>
      <c r="D14" s="83">
        <v>12</v>
      </c>
      <c r="E14" s="83" t="s">
        <v>311</v>
      </c>
      <c r="F14" s="83" t="s">
        <v>312</v>
      </c>
      <c r="G14" s="96" t="s">
        <v>133</v>
      </c>
      <c r="H14" s="83"/>
      <c r="I14" s="97">
        <v>0</v>
      </c>
      <c r="J14" s="93">
        <v>1.5542499999999999</v>
      </c>
      <c r="K14" s="94">
        <v>5.6761310367449609E-4</v>
      </c>
      <c r="L14" s="94">
        <f>J14/'[5]סכום נכסי הקרן'!$C$42</f>
        <v>4.8702668635345878E-5</v>
      </c>
    </row>
    <row r="15" spans="2:12">
      <c r="B15" s="86" t="s">
        <v>1946</v>
      </c>
      <c r="C15" s="83" t="s">
        <v>1948</v>
      </c>
      <c r="D15" s="83">
        <v>12</v>
      </c>
      <c r="E15" s="83" t="s">
        <v>311</v>
      </c>
      <c r="F15" s="83" t="s">
        <v>312</v>
      </c>
      <c r="G15" s="96" t="s">
        <v>133</v>
      </c>
      <c r="H15" s="97">
        <v>0</v>
      </c>
      <c r="I15" s="97">
        <v>0</v>
      </c>
      <c r="J15" s="93">
        <v>78.205595380000005</v>
      </c>
      <c r="K15" s="94">
        <v>2.856073393492272E-2</v>
      </c>
      <c r="L15" s="94">
        <f>J15/'[5]סכום נכסי הקרן'!$C$42</f>
        <v>2.4505846531909774E-3</v>
      </c>
    </row>
    <row r="16" spans="2:12">
      <c r="B16" s="86" t="s">
        <v>1949</v>
      </c>
      <c r="C16" s="83" t="s">
        <v>1950</v>
      </c>
      <c r="D16" s="83">
        <v>10</v>
      </c>
      <c r="E16" s="83" t="s">
        <v>311</v>
      </c>
      <c r="F16" s="83" t="s">
        <v>312</v>
      </c>
      <c r="G16" s="96" t="s">
        <v>133</v>
      </c>
      <c r="H16" s="83"/>
      <c r="I16" s="97">
        <v>0</v>
      </c>
      <c r="J16" s="93">
        <v>2261.5799228958999</v>
      </c>
      <c r="K16" s="94">
        <v>0.8257548985461981</v>
      </c>
      <c r="L16" s="94">
        <f>J16/'[5]סכום נכסי הקרן'!$C$42</f>
        <v>7.0866963215152068E-2</v>
      </c>
    </row>
    <row r="17" spans="2:12">
      <c r="B17" s="86" t="s">
        <v>1951</v>
      </c>
      <c r="C17" s="83" t="s">
        <v>1952</v>
      </c>
      <c r="D17" s="83">
        <v>20</v>
      </c>
      <c r="E17" s="83" t="s">
        <v>311</v>
      </c>
      <c r="F17" s="83" t="s">
        <v>312</v>
      </c>
      <c r="G17" s="96" t="s">
        <v>133</v>
      </c>
      <c r="H17" s="97">
        <v>0</v>
      </c>
      <c r="I17" s="97">
        <v>0</v>
      </c>
      <c r="J17" s="93">
        <v>50.937613463999995</v>
      </c>
      <c r="K17" s="94">
        <v>1.8602449330592144E-2</v>
      </c>
      <c r="L17" s="94">
        <f>J17/'[5]סכום נכסי הקרן'!$C$42</f>
        <v>1.5961381435499594E-3</v>
      </c>
    </row>
    <row r="18" spans="2:12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2">
      <c r="B19" s="99" t="s">
        <v>44</v>
      </c>
      <c r="C19" s="81"/>
      <c r="D19" s="81"/>
      <c r="E19" s="81"/>
      <c r="F19" s="81"/>
      <c r="G19" s="81"/>
      <c r="H19" s="81"/>
      <c r="I19" s="81"/>
      <c r="J19" s="90">
        <f>SUM(J20:J42)</f>
        <v>318.83985368599991</v>
      </c>
      <c r="K19" s="91">
        <v>8.5230771016777951E-2</v>
      </c>
      <c r="L19" s="91">
        <f>J19/'[5]סכום נכסי הקרן'!$C$42</f>
        <v>9.9908970511895876E-3</v>
      </c>
    </row>
    <row r="20" spans="2:12">
      <c r="B20" s="86" t="s">
        <v>1946</v>
      </c>
      <c r="C20" s="83" t="s">
        <v>1954</v>
      </c>
      <c r="D20" s="83">
        <v>12</v>
      </c>
      <c r="E20" s="83" t="s">
        <v>311</v>
      </c>
      <c r="F20" s="83" t="s">
        <v>312</v>
      </c>
      <c r="G20" s="96" t="s">
        <v>132</v>
      </c>
      <c r="H20" s="97">
        <v>0</v>
      </c>
      <c r="I20" s="97">
        <v>0</v>
      </c>
      <c r="J20" s="93">
        <v>3.2265006230000002</v>
      </c>
      <c r="K20" s="94">
        <v>1.1783201110688278E-3</v>
      </c>
      <c r="L20" s="94">
        <f>J20/'[5]סכום נכסי הקרן'!$C$42</f>
        <v>1.0110290538440151E-4</v>
      </c>
    </row>
    <row r="21" spans="2:12">
      <c r="B21" s="86" t="s">
        <v>1946</v>
      </c>
      <c r="C21" s="83" t="s">
        <v>1955</v>
      </c>
      <c r="D21" s="83">
        <v>12</v>
      </c>
      <c r="E21" s="83" t="s">
        <v>311</v>
      </c>
      <c r="F21" s="83" t="s">
        <v>312</v>
      </c>
      <c r="G21" s="96" t="s">
        <v>141</v>
      </c>
      <c r="H21" s="97">
        <v>0</v>
      </c>
      <c r="I21" s="97">
        <v>0</v>
      </c>
      <c r="J21" s="93">
        <v>2.1248000000000001E-5</v>
      </c>
      <c r="K21" s="94">
        <v>7.759783321136043E-9</v>
      </c>
      <c r="L21" s="94">
        <f>J21/'[5]סכום נכסי הקרן'!$C$42</f>
        <v>6.6580942780365406E-10</v>
      </c>
    </row>
    <row r="22" spans="2:12">
      <c r="B22" s="86" t="s">
        <v>1946</v>
      </c>
      <c r="C22" s="83" t="s">
        <v>1956</v>
      </c>
      <c r="D22" s="83">
        <v>12</v>
      </c>
      <c r="E22" s="83" t="s">
        <v>311</v>
      </c>
      <c r="F22" s="83" t="s">
        <v>312</v>
      </c>
      <c r="G22" s="96" t="s">
        <v>135</v>
      </c>
      <c r="H22" s="97">
        <v>0</v>
      </c>
      <c r="I22" s="97">
        <v>0</v>
      </c>
      <c r="J22" s="93">
        <v>6.1584159999999999E-3</v>
      </c>
      <c r="K22" s="94">
        <v>2.2490575000667045E-6</v>
      </c>
      <c r="L22" s="94">
        <f>J22/'[5]סכום נכסי הקרן'!$C$42</f>
        <v>1.9297493567097458E-7</v>
      </c>
    </row>
    <row r="23" spans="2:12">
      <c r="B23" s="86" t="s">
        <v>1946</v>
      </c>
      <c r="C23" s="83" t="s">
        <v>1957</v>
      </c>
      <c r="D23" s="83">
        <v>12</v>
      </c>
      <c r="E23" s="83" t="s">
        <v>311</v>
      </c>
      <c r="F23" s="83" t="s">
        <v>312</v>
      </c>
      <c r="G23" s="96" t="s">
        <v>134</v>
      </c>
      <c r="H23" s="97">
        <v>0</v>
      </c>
      <c r="I23" s="97">
        <v>0</v>
      </c>
      <c r="J23" s="93">
        <v>3.7639420000000002E-3</v>
      </c>
      <c r="K23" s="94">
        <v>1.3745940490080685E-6</v>
      </c>
      <c r="L23" s="94">
        <f>J23/'[5]סכום נכסי הקרן'!$C$42</f>
        <v>1.1794371561117004E-7</v>
      </c>
    </row>
    <row r="24" spans="2:12">
      <c r="B24" s="86" t="s">
        <v>1949</v>
      </c>
      <c r="C24" s="83" t="s">
        <v>1958</v>
      </c>
      <c r="D24" s="83">
        <v>10</v>
      </c>
      <c r="E24" s="83" t="s">
        <v>311</v>
      </c>
      <c r="F24" s="83" t="s">
        <v>312</v>
      </c>
      <c r="G24" s="96" t="s">
        <v>1457</v>
      </c>
      <c r="H24" s="97">
        <v>0</v>
      </c>
      <c r="I24" s="97">
        <v>0</v>
      </c>
      <c r="J24" s="93">
        <v>-5.8829200000000002E-4</v>
      </c>
      <c r="K24" s="94">
        <v>-2.1484461829620505E-7</v>
      </c>
      <c r="L24" s="94">
        <f>J24/'[5]סכום נכסי הקרן'!$C$42</f>
        <v>-1.843422251042297E-8</v>
      </c>
    </row>
    <row r="25" spans="2:12">
      <c r="B25" s="86" t="s">
        <v>1949</v>
      </c>
      <c r="C25" s="83" t="s">
        <v>1959</v>
      </c>
      <c r="D25" s="83">
        <v>10</v>
      </c>
      <c r="E25" s="83" t="s">
        <v>311</v>
      </c>
      <c r="F25" s="83" t="s">
        <v>312</v>
      </c>
      <c r="G25" s="96" t="s">
        <v>136</v>
      </c>
      <c r="H25" s="97">
        <v>0</v>
      </c>
      <c r="I25" s="97">
        <v>0</v>
      </c>
      <c r="J25" s="93">
        <v>0.42976649</v>
      </c>
      <c r="K25" s="94">
        <v>1.5695099967456607E-4</v>
      </c>
      <c r="L25" s="94">
        <f>J25/'[5]סכום נכסי הקרן'!$C$42</f>
        <v>1.346680067752658E-5</v>
      </c>
    </row>
    <row r="26" spans="2:12">
      <c r="B26" s="86" t="s">
        <v>1949</v>
      </c>
      <c r="C26" s="83" t="s">
        <v>1960</v>
      </c>
      <c r="D26" s="83">
        <v>10</v>
      </c>
      <c r="E26" s="83" t="s">
        <v>311</v>
      </c>
      <c r="F26" s="83" t="s">
        <v>312</v>
      </c>
      <c r="G26" s="96" t="s">
        <v>134</v>
      </c>
      <c r="H26" s="97">
        <v>0</v>
      </c>
      <c r="I26" s="97">
        <v>0</v>
      </c>
      <c r="J26" s="93">
        <v>1.877481685</v>
      </c>
      <c r="K26" s="94">
        <v>6.8565752376700828E-4</v>
      </c>
      <c r="L26" s="94">
        <f>J26/'[5]סכום נכסי הקרן'!$C$42</f>
        <v>5.8831184412730149E-5</v>
      </c>
    </row>
    <row r="27" spans="2:12">
      <c r="B27" s="86" t="s">
        <v>1949</v>
      </c>
      <c r="C27" s="83" t="s">
        <v>1961</v>
      </c>
      <c r="D27" s="83">
        <v>10</v>
      </c>
      <c r="E27" s="83" t="s">
        <v>311</v>
      </c>
      <c r="F27" s="83" t="s">
        <v>312</v>
      </c>
      <c r="G27" s="96" t="s">
        <v>138</v>
      </c>
      <c r="H27" s="97">
        <v>0</v>
      </c>
      <c r="I27" s="97">
        <v>0</v>
      </c>
      <c r="J27" s="93">
        <v>-1.9473769999999999E-3</v>
      </c>
      <c r="K27" s="94">
        <v>-7.1118333794069761E-7</v>
      </c>
      <c r="L27" s="94">
        <f>J27/'[5]סכום נכסי הקרן'!$C$42</f>
        <v>-6.1021365120858262E-8</v>
      </c>
    </row>
    <row r="28" spans="2:12">
      <c r="B28" s="86" t="s">
        <v>1949</v>
      </c>
      <c r="C28" s="83" t="s">
        <v>1962</v>
      </c>
      <c r="D28" s="83">
        <v>10</v>
      </c>
      <c r="E28" s="83" t="s">
        <v>311</v>
      </c>
      <c r="F28" s="83" t="s">
        <v>312</v>
      </c>
      <c r="G28" s="96" t="s">
        <v>135</v>
      </c>
      <c r="H28" s="97">
        <v>0</v>
      </c>
      <c r="I28" s="97">
        <v>0</v>
      </c>
      <c r="J28" s="93">
        <v>0.27364357100000003</v>
      </c>
      <c r="K28" s="94">
        <v>9.9934808837627377E-5</v>
      </c>
      <c r="L28" s="94">
        <f>J28/'[5]סכום נכסי הקרן'!$C$42</f>
        <v>8.5746644121639021E-6</v>
      </c>
    </row>
    <row r="29" spans="2:12">
      <c r="B29" s="86" t="s">
        <v>1949</v>
      </c>
      <c r="C29" s="83" t="s">
        <v>1963</v>
      </c>
      <c r="D29" s="83">
        <v>10</v>
      </c>
      <c r="E29" s="83" t="s">
        <v>311</v>
      </c>
      <c r="F29" s="83" t="s">
        <v>312</v>
      </c>
      <c r="G29" s="96" t="s">
        <v>141</v>
      </c>
      <c r="H29" s="97">
        <v>0</v>
      </c>
      <c r="I29" s="97">
        <v>0</v>
      </c>
      <c r="J29" s="93">
        <v>6.1843027999999994E-2</v>
      </c>
      <c r="K29" s="94">
        <v>2.258511376143398E-5</v>
      </c>
      <c r="L29" s="94">
        <f>J29/'[5]סכום נכסי הקרן'!$C$42</f>
        <v>1.9378610262766071E-6</v>
      </c>
    </row>
    <row r="30" spans="2:12">
      <c r="B30" s="86" t="s">
        <v>1949</v>
      </c>
      <c r="C30" s="83" t="s">
        <v>1964</v>
      </c>
      <c r="D30" s="83">
        <v>10</v>
      </c>
      <c r="E30" s="83" t="s">
        <v>311</v>
      </c>
      <c r="F30" s="83" t="s">
        <v>312</v>
      </c>
      <c r="G30" s="96" t="s">
        <v>136</v>
      </c>
      <c r="H30" s="97">
        <v>0</v>
      </c>
      <c r="I30" s="97">
        <v>0</v>
      </c>
      <c r="J30" s="93">
        <v>0.34767000000000003</v>
      </c>
      <c r="K30" s="94">
        <v>1.269693085118302E-4</v>
      </c>
      <c r="L30" s="94">
        <f>J30/'[5]סכום נכסי הקרן'!$C$42</f>
        <v>1.0894294228374266E-5</v>
      </c>
    </row>
    <row r="31" spans="2:12">
      <c r="B31" s="86" t="s">
        <v>1949</v>
      </c>
      <c r="C31" s="83" t="s">
        <v>1965</v>
      </c>
      <c r="D31" s="83">
        <v>10</v>
      </c>
      <c r="E31" s="83" t="s">
        <v>311</v>
      </c>
      <c r="F31" s="83" t="s">
        <v>312</v>
      </c>
      <c r="G31" s="96" t="s">
        <v>140</v>
      </c>
      <c r="H31" s="97">
        <v>0</v>
      </c>
      <c r="I31" s="97">
        <v>0</v>
      </c>
      <c r="J31" s="93">
        <v>9.178E-2</v>
      </c>
      <c r="K31" s="94">
        <v>3.3518115267971857E-5</v>
      </c>
      <c r="L31" s="94">
        <f>J31/'[5]סכום נכסי הקרן'!$C$42</f>
        <v>2.8759407607219206E-6</v>
      </c>
    </row>
    <row r="32" spans="2:12">
      <c r="B32" s="86" t="s">
        <v>1949</v>
      </c>
      <c r="C32" s="83" t="s">
        <v>1966</v>
      </c>
      <c r="D32" s="83">
        <v>10</v>
      </c>
      <c r="E32" s="83" t="s">
        <v>311</v>
      </c>
      <c r="F32" s="83" t="s">
        <v>312</v>
      </c>
      <c r="G32" s="96" t="s">
        <v>132</v>
      </c>
      <c r="H32" s="97">
        <v>0</v>
      </c>
      <c r="I32" s="97">
        <v>0</v>
      </c>
      <c r="J32" s="93">
        <v>292.73684537399998</v>
      </c>
      <c r="K32" s="94">
        <v>7.5697935524923016E-2</v>
      </c>
      <c r="L32" s="94">
        <f>J32/'[5]סכום נכסי הקרן'!$C$42</f>
        <v>9.1729551729814417E-3</v>
      </c>
    </row>
    <row r="33" spans="2:12">
      <c r="B33" s="86" t="s">
        <v>1949</v>
      </c>
      <c r="C33" s="83" t="s">
        <v>1967</v>
      </c>
      <c r="D33" s="83">
        <v>10</v>
      </c>
      <c r="E33" s="83" t="s">
        <v>311</v>
      </c>
      <c r="F33" s="83" t="s">
        <v>312</v>
      </c>
      <c r="G33" s="96" t="s">
        <v>137</v>
      </c>
      <c r="H33" s="97">
        <v>0</v>
      </c>
      <c r="I33" s="97">
        <v>0</v>
      </c>
      <c r="J33" s="93">
        <v>0.56528877399999999</v>
      </c>
      <c r="K33" s="94">
        <v>2.0644382530641197E-4</v>
      </c>
      <c r="L33" s="94">
        <f>J33/'[5]סכום נכסי הקרן'!$C$42</f>
        <v>1.7713412799358486E-5</v>
      </c>
    </row>
    <row r="34" spans="2:12">
      <c r="B34" s="86" t="s">
        <v>1951</v>
      </c>
      <c r="C34" s="83" t="s">
        <v>1968</v>
      </c>
      <c r="D34" s="83">
        <v>20</v>
      </c>
      <c r="E34" s="83" t="s">
        <v>311</v>
      </c>
      <c r="F34" s="83" t="s">
        <v>312</v>
      </c>
      <c r="G34" s="96" t="s">
        <v>134</v>
      </c>
      <c r="H34" s="97">
        <v>0</v>
      </c>
      <c r="I34" s="97">
        <v>0</v>
      </c>
      <c r="J34" s="93">
        <v>1.3663859999999998E-3</v>
      </c>
      <c r="K34" s="94">
        <v>4.990050495591957E-7</v>
      </c>
      <c r="L34" s="94">
        <f>J34/'[5]סכום נכסי הקרן'!$C$42</f>
        <v>4.2815920595770118E-8</v>
      </c>
    </row>
    <row r="35" spans="2:12">
      <c r="B35" s="86" t="s">
        <v>1951</v>
      </c>
      <c r="C35" s="83" t="s">
        <v>1969</v>
      </c>
      <c r="D35" s="83">
        <v>20</v>
      </c>
      <c r="E35" s="83" t="s">
        <v>311</v>
      </c>
      <c r="F35" s="83" t="s">
        <v>312</v>
      </c>
      <c r="G35" s="96" t="s">
        <v>141</v>
      </c>
      <c r="H35" s="97">
        <v>0</v>
      </c>
      <c r="I35" s="97">
        <v>0</v>
      </c>
      <c r="J35" s="93">
        <v>2.4118700000000002E-4</v>
      </c>
      <c r="K35" s="94">
        <v>8.8081648149229988E-8</v>
      </c>
      <c r="L35" s="94">
        <f>J35/'[5]סכום נכסי הקרן'!$C$42</f>
        <v>7.5576326460692726E-9</v>
      </c>
    </row>
    <row r="36" spans="2:12">
      <c r="B36" s="86" t="s">
        <v>1951</v>
      </c>
      <c r="C36" s="83" t="s">
        <v>1970</v>
      </c>
      <c r="D36" s="83">
        <v>20</v>
      </c>
      <c r="E36" s="83" t="s">
        <v>311</v>
      </c>
      <c r="F36" s="83" t="s">
        <v>312</v>
      </c>
      <c r="G36" s="96" t="s">
        <v>136</v>
      </c>
      <c r="H36" s="97">
        <v>0</v>
      </c>
      <c r="I36" s="97">
        <v>0</v>
      </c>
      <c r="J36" s="93">
        <v>4.2002999999999991E-5</v>
      </c>
      <c r="K36" s="94">
        <v>1.5339522723911762E-8</v>
      </c>
      <c r="L36" s="94">
        <f>J36/'[5]סכום נכסי הקרן'!$C$42</f>
        <v>1.3161706229309523E-9</v>
      </c>
    </row>
    <row r="37" spans="2:12">
      <c r="B37" s="86" t="s">
        <v>1951</v>
      </c>
      <c r="C37" s="83" t="s">
        <v>1971</v>
      </c>
      <c r="D37" s="83">
        <v>20</v>
      </c>
      <c r="E37" s="83" t="s">
        <v>311</v>
      </c>
      <c r="F37" s="83" t="s">
        <v>312</v>
      </c>
      <c r="G37" s="96" t="s">
        <v>134</v>
      </c>
      <c r="H37" s="97">
        <v>0</v>
      </c>
      <c r="I37" s="97">
        <v>0</v>
      </c>
      <c r="J37" s="93">
        <v>1.6438100000000001E-4</v>
      </c>
      <c r="K37" s="94">
        <v>6.0032047350887795E-8</v>
      </c>
      <c r="L37" s="94">
        <f>J37/'[5]סכום נכסי הקרן'!$C$42</f>
        <v>5.1509045346287867E-9</v>
      </c>
    </row>
    <row r="38" spans="2:12">
      <c r="B38" s="86" t="s">
        <v>1951</v>
      </c>
      <c r="C38" s="83" t="s">
        <v>1972</v>
      </c>
      <c r="D38" s="83">
        <v>20</v>
      </c>
      <c r="E38" s="83" t="s">
        <v>311</v>
      </c>
      <c r="F38" s="83" t="s">
        <v>312</v>
      </c>
      <c r="G38" s="96" t="s">
        <v>132</v>
      </c>
      <c r="H38" s="97">
        <v>0</v>
      </c>
      <c r="I38" s="97">
        <v>0</v>
      </c>
      <c r="J38" s="93">
        <v>13.064762163000001</v>
      </c>
      <c r="K38" s="94">
        <v>4.7712595786453624E-3</v>
      </c>
      <c r="L38" s="94">
        <f>J38/'[5]סכום נכסי הקרן'!$C$42</f>
        <v>4.0938638084233149E-4</v>
      </c>
    </row>
    <row r="39" spans="2:12">
      <c r="B39" s="86" t="s">
        <v>1951</v>
      </c>
      <c r="C39" s="83" t="s">
        <v>1953</v>
      </c>
      <c r="D39" s="83">
        <v>20</v>
      </c>
      <c r="E39" s="83" t="s">
        <v>311</v>
      </c>
      <c r="F39" s="83" t="s">
        <v>312</v>
      </c>
      <c r="G39" s="96" t="s">
        <v>135</v>
      </c>
      <c r="H39" s="97">
        <v>0</v>
      </c>
      <c r="I39" s="97">
        <v>0</v>
      </c>
      <c r="J39" s="93">
        <v>0.33991929899999995</v>
      </c>
      <c r="K39" s="94">
        <v>1.2413874750152743E-4</v>
      </c>
      <c r="L39" s="94">
        <f>J39/'[5]סכום נכסי הקרן'!$C$42</f>
        <v>1.0651424791350204E-5</v>
      </c>
    </row>
    <row r="40" spans="2:12">
      <c r="B40" s="86" t="s">
        <v>1944</v>
      </c>
      <c r="C40" s="83" t="s">
        <v>1973</v>
      </c>
      <c r="D40" s="83">
        <v>11</v>
      </c>
      <c r="E40" s="83" t="s">
        <v>311</v>
      </c>
      <c r="F40" s="83" t="s">
        <v>312</v>
      </c>
      <c r="G40" s="96" t="s">
        <v>134</v>
      </c>
      <c r="H40" s="97">
        <v>0</v>
      </c>
      <c r="I40" s="97">
        <v>0</v>
      </c>
      <c r="J40" s="93">
        <v>0.74426530700000004</v>
      </c>
      <c r="K40" s="94">
        <v>2.718061707341301E-4</v>
      </c>
      <c r="L40" s="94">
        <f>J40/'[5]סכום נכסי הקרן'!$C$42</f>
        <v>2.3321670660193002E-5</v>
      </c>
    </row>
    <row r="41" spans="2:12">
      <c r="B41" s="86" t="s">
        <v>1944</v>
      </c>
      <c r="C41" s="83" t="s">
        <v>1974</v>
      </c>
      <c r="D41" s="83">
        <v>11</v>
      </c>
      <c r="E41" s="83" t="s">
        <v>311</v>
      </c>
      <c r="F41" s="83" t="s">
        <v>312</v>
      </c>
      <c r="G41" s="96" t="s">
        <v>132</v>
      </c>
      <c r="H41" s="97">
        <v>0</v>
      </c>
      <c r="I41" s="97">
        <v>0</v>
      </c>
      <c r="J41" s="93">
        <v>5.0686249879999998</v>
      </c>
      <c r="K41" s="94">
        <v>1.8510651187394471E-3</v>
      </c>
      <c r="L41" s="94">
        <f>J41/'[5]סכום נכסי הקרן'!$C$42</f>
        <v>1.5882616260408426E-4</v>
      </c>
    </row>
    <row r="42" spans="2:12">
      <c r="B42" s="86" t="s">
        <v>1944</v>
      </c>
      <c r="C42" s="83" t="s">
        <v>1975</v>
      </c>
      <c r="D42" s="83">
        <v>11</v>
      </c>
      <c r="E42" s="83" t="s">
        <v>311</v>
      </c>
      <c r="F42" s="83" t="s">
        <v>312</v>
      </c>
      <c r="G42" s="96" t="s">
        <v>135</v>
      </c>
      <c r="H42" s="97">
        <v>0</v>
      </c>
      <c r="I42" s="97">
        <v>0</v>
      </c>
      <c r="J42" s="93">
        <v>2.2404899999999999E-3</v>
      </c>
      <c r="K42" s="94">
        <v>8.1822839482172872E-7</v>
      </c>
      <c r="L42" s="94">
        <f>J42/'[5]סכום נכסי הקרן'!$C$42</f>
        <v>7.0206107158311786E-8</v>
      </c>
    </row>
    <row r="43" spans="2:12">
      <c r="B43" s="131"/>
      <c r="C43" s="131"/>
      <c r="D43" s="132"/>
      <c r="E43" s="132"/>
      <c r="F43" s="132"/>
      <c r="G43" s="132"/>
      <c r="H43" s="132"/>
      <c r="I43" s="132"/>
      <c r="J43" s="132"/>
      <c r="K43" s="132"/>
      <c r="L43" s="132"/>
    </row>
    <row r="44" spans="2:12">
      <c r="B44" s="131"/>
      <c r="C44" s="131"/>
      <c r="D44" s="132"/>
      <c r="E44" s="132"/>
      <c r="F44" s="132"/>
      <c r="G44" s="132"/>
      <c r="H44" s="132"/>
      <c r="I44" s="132"/>
      <c r="J44" s="132"/>
      <c r="K44" s="132"/>
      <c r="L44" s="132"/>
    </row>
    <row r="45" spans="2:12">
      <c r="B45" s="136" t="s">
        <v>216</v>
      </c>
      <c r="C45" s="131"/>
      <c r="D45" s="132"/>
      <c r="E45" s="132"/>
      <c r="F45" s="132"/>
      <c r="G45" s="132"/>
      <c r="H45" s="132"/>
      <c r="I45" s="132"/>
      <c r="J45" s="132"/>
      <c r="K45" s="132"/>
      <c r="L45" s="132"/>
    </row>
    <row r="46" spans="2:12">
      <c r="B46" s="134"/>
      <c r="C46" s="131"/>
      <c r="D46" s="132"/>
      <c r="E46" s="132"/>
      <c r="F46" s="132"/>
      <c r="G46" s="132"/>
      <c r="H46" s="132"/>
      <c r="I46" s="132"/>
      <c r="J46" s="132"/>
      <c r="K46" s="132"/>
      <c r="L46" s="132"/>
    </row>
    <row r="47" spans="2:12">
      <c r="B47" s="131"/>
      <c r="C47" s="131"/>
      <c r="D47" s="132"/>
      <c r="E47" s="132"/>
      <c r="F47" s="132"/>
      <c r="G47" s="132"/>
      <c r="H47" s="132"/>
      <c r="I47" s="132"/>
      <c r="J47" s="132"/>
      <c r="K47" s="132"/>
      <c r="L47" s="132"/>
    </row>
    <row r="48" spans="2:12">
      <c r="B48" s="131"/>
      <c r="C48" s="131"/>
      <c r="D48" s="132"/>
      <c r="E48" s="132"/>
      <c r="F48" s="132"/>
      <c r="G48" s="132"/>
      <c r="H48" s="132"/>
      <c r="I48" s="132"/>
      <c r="J48" s="132"/>
      <c r="K48" s="132"/>
      <c r="L48" s="132"/>
    </row>
    <row r="49" spans="2:12">
      <c r="B49" s="131"/>
      <c r="C49" s="131"/>
      <c r="D49" s="132"/>
      <c r="E49" s="132"/>
      <c r="F49" s="132"/>
      <c r="G49" s="132"/>
      <c r="H49" s="132"/>
      <c r="I49" s="132"/>
      <c r="J49" s="132"/>
      <c r="K49" s="132"/>
      <c r="L49" s="132"/>
    </row>
    <row r="50" spans="2:12">
      <c r="B50" s="131"/>
      <c r="C50" s="131"/>
      <c r="D50" s="132"/>
      <c r="E50" s="132"/>
      <c r="F50" s="132"/>
      <c r="G50" s="132"/>
      <c r="H50" s="132"/>
      <c r="I50" s="132"/>
      <c r="J50" s="132"/>
      <c r="K50" s="132"/>
      <c r="L50" s="132"/>
    </row>
    <row r="51" spans="2:12">
      <c r="B51" s="131"/>
      <c r="C51" s="131"/>
      <c r="D51" s="132"/>
      <c r="E51" s="132"/>
      <c r="F51" s="132"/>
      <c r="G51" s="132"/>
      <c r="H51" s="132"/>
      <c r="I51" s="132"/>
      <c r="J51" s="132"/>
      <c r="K51" s="132"/>
      <c r="L51" s="132"/>
    </row>
    <row r="52" spans="2:12">
      <c r="B52" s="131"/>
      <c r="C52" s="131"/>
      <c r="D52" s="132"/>
      <c r="E52" s="132"/>
      <c r="F52" s="132"/>
      <c r="G52" s="132"/>
      <c r="H52" s="132"/>
      <c r="I52" s="132"/>
      <c r="J52" s="132"/>
      <c r="K52" s="132"/>
      <c r="L52" s="132"/>
    </row>
    <row r="53" spans="2:12">
      <c r="B53" s="131"/>
      <c r="C53" s="131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2:12">
      <c r="B54" s="131"/>
      <c r="C54" s="131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2:12">
      <c r="B55" s="131"/>
      <c r="C55" s="131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2:12">
      <c r="B56" s="131"/>
      <c r="C56" s="131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2:12">
      <c r="B57" s="131"/>
      <c r="C57" s="131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2:12">
      <c r="B58" s="131"/>
      <c r="C58" s="131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2:12">
      <c r="B59" s="131"/>
      <c r="C59" s="131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2:12">
      <c r="B60" s="131"/>
      <c r="C60" s="131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2:12">
      <c r="B61" s="131"/>
      <c r="C61" s="131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2:12">
      <c r="B62" s="131"/>
      <c r="C62" s="131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2:12">
      <c r="B63" s="131"/>
      <c r="C63" s="131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2:12">
      <c r="B64" s="131"/>
      <c r="C64" s="131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2:12">
      <c r="B65" s="131"/>
      <c r="C65" s="131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2:12">
      <c r="B66" s="131"/>
      <c r="C66" s="131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2:12">
      <c r="B67" s="131"/>
      <c r="C67" s="131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2:12">
      <c r="B68" s="131"/>
      <c r="C68" s="131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2:12">
      <c r="B69" s="131"/>
      <c r="C69" s="131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2:12">
      <c r="B70" s="131"/>
      <c r="C70" s="131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2:12">
      <c r="B71" s="131"/>
      <c r="C71" s="131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2:12">
      <c r="B72" s="131"/>
      <c r="C72" s="131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2:12">
      <c r="B73" s="131"/>
      <c r="C73" s="131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2:12">
      <c r="B74" s="131"/>
      <c r="C74" s="131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2:12">
      <c r="B75" s="131"/>
      <c r="C75" s="131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2:12">
      <c r="B76" s="131"/>
      <c r="C76" s="131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2:12">
      <c r="B77" s="131"/>
      <c r="C77" s="131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2:12">
      <c r="B78" s="131"/>
      <c r="C78" s="131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2:12">
      <c r="B79" s="131"/>
      <c r="C79" s="131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2:12">
      <c r="B80" s="131"/>
      <c r="C80" s="131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2:12">
      <c r="B81" s="131"/>
      <c r="C81" s="131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2:12">
      <c r="B82" s="131"/>
      <c r="C82" s="131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2:12">
      <c r="B83" s="131"/>
      <c r="C83" s="131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2:12">
      <c r="B84" s="131"/>
      <c r="C84" s="131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2:12">
      <c r="B85" s="131"/>
      <c r="C85" s="131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2:12">
      <c r="B86" s="131"/>
      <c r="C86" s="131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2:12">
      <c r="B87" s="131"/>
      <c r="C87" s="131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2:12">
      <c r="B88" s="131"/>
      <c r="C88" s="131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2:12">
      <c r="B89" s="131"/>
      <c r="C89" s="131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2:12">
      <c r="B90" s="131"/>
      <c r="C90" s="131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2:12">
      <c r="B91" s="131"/>
      <c r="C91" s="131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2:12">
      <c r="B92" s="131"/>
      <c r="C92" s="131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2:12">
      <c r="B93" s="131"/>
      <c r="C93" s="131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2:12">
      <c r="B94" s="131"/>
      <c r="C94" s="131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2:12">
      <c r="B95" s="131"/>
      <c r="C95" s="131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2:12">
      <c r="B96" s="131"/>
      <c r="C96" s="131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2:12">
      <c r="B97" s="131"/>
      <c r="C97" s="131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2:12">
      <c r="B98" s="131"/>
      <c r="C98" s="131"/>
      <c r="D98" s="132"/>
      <c r="E98" s="132"/>
      <c r="F98" s="132"/>
      <c r="G98" s="132"/>
      <c r="H98" s="132"/>
      <c r="I98" s="132"/>
      <c r="J98" s="132"/>
      <c r="K98" s="132"/>
      <c r="L98" s="132"/>
    </row>
    <row r="99" spans="2:12">
      <c r="B99" s="131"/>
      <c r="C99" s="131"/>
      <c r="D99" s="132"/>
      <c r="E99" s="132"/>
      <c r="F99" s="132"/>
      <c r="G99" s="132"/>
      <c r="H99" s="132"/>
      <c r="I99" s="132"/>
      <c r="J99" s="132"/>
      <c r="K99" s="132"/>
      <c r="L99" s="132"/>
    </row>
    <row r="100" spans="2:12">
      <c r="B100" s="131"/>
      <c r="C100" s="131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2:12">
      <c r="B101" s="131"/>
      <c r="C101" s="131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2:12">
      <c r="B102" s="131"/>
      <c r="C102" s="131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2:12">
      <c r="B103" s="131"/>
      <c r="C103" s="131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2:12">
      <c r="B104" s="131"/>
      <c r="C104" s="131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2:12">
      <c r="B105" s="131"/>
      <c r="C105" s="131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2:12">
      <c r="B106" s="131"/>
      <c r="C106" s="131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2:12">
      <c r="B107" s="131"/>
      <c r="C107" s="131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2:12">
      <c r="B108" s="131"/>
      <c r="C108" s="131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2:12">
      <c r="B109" s="131"/>
      <c r="C109" s="131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2:12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2:12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1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1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1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1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1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1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1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1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1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1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1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1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1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1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1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B440" s="131"/>
      <c r="C440" s="131"/>
      <c r="D440" s="132"/>
      <c r="E440" s="132"/>
      <c r="F440" s="132"/>
      <c r="G440" s="132"/>
      <c r="H440" s="132"/>
      <c r="I440" s="132"/>
      <c r="J440" s="132"/>
      <c r="K440" s="132"/>
      <c r="L440" s="132"/>
    </row>
    <row r="441" spans="2:12">
      <c r="B441" s="131"/>
      <c r="C441" s="131"/>
      <c r="D441" s="132"/>
      <c r="E441" s="132"/>
      <c r="F441" s="132"/>
      <c r="G441" s="132"/>
      <c r="H441" s="132"/>
      <c r="I441" s="132"/>
      <c r="J441" s="132"/>
      <c r="K441" s="132"/>
      <c r="L441" s="132"/>
    </row>
    <row r="442" spans="2:12">
      <c r="B442" s="131"/>
      <c r="C442" s="131"/>
      <c r="D442" s="132"/>
      <c r="E442" s="132"/>
      <c r="F442" s="132"/>
      <c r="G442" s="132"/>
      <c r="H442" s="132"/>
      <c r="I442" s="132"/>
      <c r="J442" s="132"/>
      <c r="K442" s="132"/>
      <c r="L442" s="132"/>
    </row>
    <row r="443" spans="2:12">
      <c r="B443" s="131"/>
      <c r="C443" s="131"/>
      <c r="D443" s="132"/>
      <c r="E443" s="132"/>
      <c r="F443" s="132"/>
      <c r="G443" s="132"/>
      <c r="H443" s="132"/>
      <c r="I443" s="132"/>
      <c r="J443" s="132"/>
      <c r="K443" s="132"/>
      <c r="L443" s="132"/>
    </row>
    <row r="444" spans="2:12">
      <c r="B444" s="131"/>
      <c r="C444" s="131"/>
      <c r="D444" s="132"/>
      <c r="E444" s="132"/>
      <c r="F444" s="132"/>
      <c r="G444" s="132"/>
      <c r="H444" s="132"/>
      <c r="I444" s="132"/>
      <c r="J444" s="132"/>
      <c r="K444" s="132"/>
      <c r="L444" s="132"/>
    </row>
    <row r="445" spans="2:12">
      <c r="B445" s="131"/>
      <c r="C445" s="131"/>
      <c r="D445" s="132"/>
      <c r="E445" s="132"/>
      <c r="F445" s="132"/>
      <c r="G445" s="132"/>
      <c r="H445" s="132"/>
      <c r="I445" s="132"/>
      <c r="J445" s="132"/>
      <c r="K445" s="132"/>
      <c r="L445" s="132"/>
    </row>
    <row r="446" spans="2:12">
      <c r="B446" s="131"/>
      <c r="C446" s="131"/>
      <c r="D446" s="132"/>
      <c r="E446" s="132"/>
      <c r="F446" s="132"/>
      <c r="G446" s="132"/>
      <c r="H446" s="132"/>
      <c r="I446" s="132"/>
      <c r="J446" s="132"/>
      <c r="K446" s="132"/>
      <c r="L446" s="132"/>
    </row>
    <row r="447" spans="2:12">
      <c r="B447" s="131"/>
      <c r="C447" s="131"/>
      <c r="D447" s="132"/>
      <c r="E447" s="132"/>
      <c r="F447" s="132"/>
      <c r="G447" s="132"/>
      <c r="H447" s="132"/>
      <c r="I447" s="132"/>
      <c r="J447" s="132"/>
      <c r="K447" s="132"/>
      <c r="L447" s="132"/>
    </row>
    <row r="448" spans="2:12">
      <c r="B448" s="131"/>
      <c r="C448" s="131"/>
      <c r="D448" s="132"/>
      <c r="E448" s="132"/>
      <c r="F448" s="132"/>
      <c r="G448" s="132"/>
      <c r="H448" s="132"/>
      <c r="I448" s="132"/>
      <c r="J448" s="132"/>
      <c r="K448" s="132"/>
      <c r="L448" s="132"/>
    </row>
    <row r="449" spans="2:12">
      <c r="B449" s="131"/>
      <c r="C449" s="131"/>
      <c r="D449" s="132"/>
      <c r="E449" s="132"/>
      <c r="F449" s="132"/>
      <c r="G449" s="132"/>
      <c r="H449" s="132"/>
      <c r="I449" s="132"/>
      <c r="J449" s="132"/>
      <c r="K449" s="132"/>
      <c r="L449" s="132"/>
    </row>
    <row r="450" spans="2:12">
      <c r="B450" s="131"/>
      <c r="C450" s="131"/>
      <c r="D450" s="132"/>
      <c r="E450" s="132"/>
      <c r="F450" s="132"/>
      <c r="G450" s="132"/>
      <c r="H450" s="132"/>
      <c r="I450" s="132"/>
      <c r="J450" s="132"/>
      <c r="K450" s="132"/>
      <c r="L450" s="132"/>
    </row>
    <row r="451" spans="2:12">
      <c r="B451" s="131"/>
      <c r="C451" s="131"/>
      <c r="D451" s="132"/>
      <c r="E451" s="132"/>
      <c r="F451" s="132"/>
      <c r="G451" s="132"/>
      <c r="H451" s="132"/>
      <c r="I451" s="132"/>
      <c r="J451" s="132"/>
      <c r="K451" s="132"/>
      <c r="L451" s="132"/>
    </row>
    <row r="452" spans="2:12">
      <c r="B452" s="131"/>
      <c r="C452" s="131"/>
      <c r="D452" s="132"/>
      <c r="E452" s="132"/>
      <c r="F452" s="132"/>
      <c r="G452" s="132"/>
      <c r="H452" s="132"/>
      <c r="I452" s="132"/>
      <c r="J452" s="132"/>
      <c r="K452" s="132"/>
      <c r="L452" s="132"/>
    </row>
    <row r="453" spans="2:12">
      <c r="B453" s="131"/>
      <c r="C453" s="131"/>
      <c r="D453" s="132"/>
      <c r="E453" s="132"/>
      <c r="F453" s="132"/>
      <c r="G453" s="132"/>
      <c r="H453" s="132"/>
      <c r="I453" s="132"/>
      <c r="J453" s="132"/>
      <c r="K453" s="132"/>
      <c r="L453" s="132"/>
    </row>
    <row r="454" spans="2:12">
      <c r="B454" s="131"/>
      <c r="C454" s="131"/>
      <c r="D454" s="132"/>
      <c r="E454" s="132"/>
      <c r="F454" s="132"/>
      <c r="G454" s="132"/>
      <c r="H454" s="132"/>
      <c r="I454" s="132"/>
      <c r="J454" s="132"/>
      <c r="K454" s="132"/>
      <c r="L454" s="132"/>
    </row>
    <row r="455" spans="2:12">
      <c r="B455" s="131"/>
      <c r="C455" s="131"/>
      <c r="D455" s="132"/>
      <c r="E455" s="132"/>
      <c r="F455" s="132"/>
      <c r="G455" s="132"/>
      <c r="H455" s="132"/>
      <c r="I455" s="132"/>
      <c r="J455" s="132"/>
      <c r="K455" s="132"/>
      <c r="L455" s="132"/>
    </row>
    <row r="456" spans="2:12">
      <c r="B456" s="131"/>
      <c r="C456" s="131"/>
      <c r="D456" s="132"/>
      <c r="E456" s="132"/>
      <c r="F456" s="132"/>
      <c r="G456" s="132"/>
      <c r="H456" s="132"/>
      <c r="I456" s="132"/>
      <c r="J456" s="132"/>
      <c r="K456" s="132"/>
      <c r="L456" s="132"/>
    </row>
    <row r="457" spans="2:12">
      <c r="B457" s="131"/>
      <c r="C457" s="131"/>
      <c r="D457" s="132"/>
      <c r="E457" s="132"/>
      <c r="F457" s="132"/>
      <c r="G457" s="132"/>
      <c r="H457" s="132"/>
      <c r="I457" s="132"/>
      <c r="J457" s="132"/>
      <c r="K457" s="132"/>
      <c r="L457" s="132"/>
    </row>
    <row r="458" spans="2:12">
      <c r="B458" s="131"/>
      <c r="C458" s="131"/>
      <c r="D458" s="132"/>
      <c r="E458" s="132"/>
      <c r="F458" s="132"/>
      <c r="G458" s="132"/>
      <c r="H458" s="132"/>
      <c r="I458" s="132"/>
      <c r="J458" s="132"/>
      <c r="K458" s="132"/>
      <c r="L458" s="132"/>
    </row>
    <row r="459" spans="2:12">
      <c r="B459" s="131"/>
      <c r="C459" s="131"/>
      <c r="D459" s="132"/>
      <c r="E459" s="132"/>
      <c r="F459" s="132"/>
      <c r="G459" s="132"/>
      <c r="H459" s="132"/>
      <c r="I459" s="132"/>
      <c r="J459" s="132"/>
      <c r="K459" s="132"/>
      <c r="L459" s="132"/>
    </row>
    <row r="460" spans="2:12">
      <c r="B460" s="131"/>
      <c r="C460" s="131"/>
      <c r="D460" s="132"/>
      <c r="E460" s="132"/>
      <c r="F460" s="132"/>
      <c r="G460" s="132"/>
      <c r="H460" s="132"/>
      <c r="I460" s="132"/>
      <c r="J460" s="132"/>
      <c r="K460" s="132"/>
      <c r="L460" s="132"/>
    </row>
    <row r="461" spans="2:12">
      <c r="B461" s="131"/>
      <c r="C461" s="131"/>
      <c r="D461" s="132"/>
      <c r="E461" s="132"/>
      <c r="F461" s="132"/>
      <c r="G461" s="132"/>
      <c r="H461" s="132"/>
      <c r="I461" s="132"/>
      <c r="J461" s="132"/>
      <c r="K461" s="132"/>
      <c r="L461" s="132"/>
    </row>
    <row r="462" spans="2:12">
      <c r="B462" s="131"/>
      <c r="C462" s="131"/>
      <c r="D462" s="132"/>
      <c r="E462" s="132"/>
      <c r="F462" s="132"/>
      <c r="G462" s="132"/>
      <c r="H462" s="132"/>
      <c r="I462" s="132"/>
      <c r="J462" s="132"/>
      <c r="K462" s="132"/>
      <c r="L462" s="132"/>
    </row>
    <row r="463" spans="2:12">
      <c r="B463" s="131"/>
      <c r="C463" s="131"/>
      <c r="D463" s="132"/>
      <c r="E463" s="132"/>
      <c r="F463" s="132"/>
      <c r="G463" s="132"/>
      <c r="H463" s="132"/>
      <c r="I463" s="132"/>
      <c r="J463" s="132"/>
      <c r="K463" s="132"/>
      <c r="L463" s="132"/>
    </row>
    <row r="464" spans="2:12">
      <c r="B464" s="131"/>
      <c r="C464" s="131"/>
      <c r="D464" s="132"/>
      <c r="E464" s="132"/>
      <c r="F464" s="132"/>
      <c r="G464" s="132"/>
      <c r="H464" s="132"/>
      <c r="I464" s="132"/>
      <c r="J464" s="132"/>
      <c r="K464" s="132"/>
      <c r="L464" s="132"/>
    </row>
    <row r="465" spans="2:12">
      <c r="B465" s="131"/>
      <c r="C465" s="131"/>
      <c r="D465" s="132"/>
      <c r="E465" s="132"/>
      <c r="F465" s="132"/>
      <c r="G465" s="132"/>
      <c r="H465" s="132"/>
      <c r="I465" s="132"/>
      <c r="J465" s="132"/>
      <c r="K465" s="132"/>
      <c r="L465" s="132"/>
    </row>
    <row r="466" spans="2:12">
      <c r="B466" s="131"/>
      <c r="C466" s="131"/>
      <c r="D466" s="132"/>
      <c r="E466" s="132"/>
      <c r="F466" s="132"/>
      <c r="G466" s="132"/>
      <c r="H466" s="132"/>
      <c r="I466" s="132"/>
      <c r="J466" s="132"/>
      <c r="K466" s="132"/>
      <c r="L466" s="132"/>
    </row>
    <row r="467" spans="2:12">
      <c r="B467" s="131"/>
      <c r="C467" s="131"/>
      <c r="D467" s="132"/>
      <c r="E467" s="132"/>
      <c r="F467" s="132"/>
      <c r="G467" s="132"/>
      <c r="H467" s="132"/>
      <c r="I467" s="132"/>
      <c r="J467" s="132"/>
      <c r="K467" s="132"/>
      <c r="L467" s="132"/>
    </row>
    <row r="468" spans="2:12">
      <c r="B468" s="131"/>
      <c r="C468" s="131"/>
      <c r="D468" s="132"/>
      <c r="E468" s="132"/>
      <c r="F468" s="132"/>
      <c r="G468" s="132"/>
      <c r="H468" s="132"/>
      <c r="I468" s="132"/>
      <c r="J468" s="132"/>
      <c r="K468" s="132"/>
      <c r="L468" s="132"/>
    </row>
    <row r="469" spans="2:12">
      <c r="B469" s="131"/>
      <c r="C469" s="131"/>
      <c r="D469" s="132"/>
      <c r="E469" s="132"/>
      <c r="F469" s="132"/>
      <c r="G469" s="132"/>
      <c r="H469" s="132"/>
      <c r="I469" s="132"/>
      <c r="J469" s="132"/>
      <c r="K469" s="132"/>
      <c r="L469" s="132"/>
    </row>
    <row r="470" spans="2:12">
      <c r="B470" s="131"/>
      <c r="C470" s="131"/>
      <c r="D470" s="132"/>
      <c r="E470" s="132"/>
      <c r="F470" s="132"/>
      <c r="G470" s="132"/>
      <c r="H470" s="132"/>
      <c r="I470" s="132"/>
      <c r="J470" s="132"/>
      <c r="K470" s="132"/>
      <c r="L470" s="132"/>
    </row>
    <row r="471" spans="2:12">
      <c r="B471" s="131"/>
      <c r="C471" s="131"/>
      <c r="D471" s="132"/>
      <c r="E471" s="132"/>
      <c r="F471" s="132"/>
      <c r="G471" s="132"/>
      <c r="H471" s="132"/>
      <c r="I471" s="132"/>
      <c r="J471" s="132"/>
      <c r="K471" s="132"/>
      <c r="L471" s="132"/>
    </row>
    <row r="472" spans="2:12">
      <c r="B472" s="131"/>
      <c r="C472" s="131"/>
      <c r="D472" s="132"/>
      <c r="E472" s="132"/>
      <c r="F472" s="132"/>
      <c r="G472" s="132"/>
      <c r="H472" s="132"/>
      <c r="I472" s="132"/>
      <c r="J472" s="132"/>
      <c r="K472" s="132"/>
      <c r="L472" s="132"/>
    </row>
    <row r="473" spans="2:12">
      <c r="B473" s="131"/>
      <c r="C473" s="131"/>
      <c r="D473" s="132"/>
      <c r="E473" s="132"/>
      <c r="F473" s="132"/>
      <c r="G473" s="132"/>
      <c r="H473" s="132"/>
      <c r="I473" s="132"/>
      <c r="J473" s="132"/>
      <c r="K473" s="132"/>
      <c r="L473" s="132"/>
    </row>
    <row r="474" spans="2:12">
      <c r="B474" s="131"/>
      <c r="C474" s="131"/>
      <c r="D474" s="132"/>
      <c r="E474" s="132"/>
      <c r="F474" s="132"/>
      <c r="G474" s="132"/>
      <c r="H474" s="132"/>
      <c r="I474" s="132"/>
      <c r="J474" s="132"/>
      <c r="K474" s="132"/>
      <c r="L474" s="132"/>
    </row>
    <row r="475" spans="2:12">
      <c r="B475" s="131"/>
      <c r="C475" s="131"/>
      <c r="D475" s="132"/>
      <c r="E475" s="132"/>
      <c r="F475" s="132"/>
      <c r="G475" s="132"/>
      <c r="H475" s="132"/>
      <c r="I475" s="132"/>
      <c r="J475" s="132"/>
      <c r="K475" s="132"/>
      <c r="L475" s="132"/>
    </row>
    <row r="476" spans="2:12">
      <c r="B476" s="131"/>
      <c r="C476" s="131"/>
      <c r="D476" s="132"/>
      <c r="E476" s="132"/>
      <c r="F476" s="132"/>
      <c r="G476" s="132"/>
      <c r="H476" s="132"/>
      <c r="I476" s="132"/>
      <c r="J476" s="132"/>
      <c r="K476" s="132"/>
      <c r="L476" s="132"/>
    </row>
    <row r="477" spans="2:12">
      <c r="B477" s="131"/>
      <c r="C477" s="131"/>
      <c r="D477" s="132"/>
      <c r="E477" s="132"/>
      <c r="F477" s="132"/>
      <c r="G477" s="132"/>
      <c r="H477" s="132"/>
      <c r="I477" s="132"/>
      <c r="J477" s="132"/>
      <c r="K477" s="132"/>
      <c r="L477" s="132"/>
    </row>
    <row r="478" spans="2:12">
      <c r="B478" s="131"/>
      <c r="C478" s="131"/>
      <c r="D478" s="132"/>
      <c r="E478" s="132"/>
      <c r="F478" s="132"/>
      <c r="G478" s="132"/>
      <c r="H478" s="132"/>
      <c r="I478" s="132"/>
      <c r="J478" s="132"/>
      <c r="K478" s="132"/>
      <c r="L478" s="132"/>
    </row>
    <row r="479" spans="2:12">
      <c r="B479" s="131"/>
      <c r="C479" s="131"/>
      <c r="D479" s="132"/>
      <c r="E479" s="132"/>
      <c r="F479" s="132"/>
      <c r="G479" s="132"/>
      <c r="H479" s="132"/>
      <c r="I479" s="132"/>
      <c r="J479" s="132"/>
      <c r="K479" s="132"/>
      <c r="L479" s="132"/>
    </row>
    <row r="480" spans="2:12">
      <c r="B480" s="131"/>
      <c r="C480" s="131"/>
      <c r="D480" s="132"/>
      <c r="E480" s="132"/>
      <c r="F480" s="132"/>
      <c r="G480" s="132"/>
      <c r="H480" s="132"/>
      <c r="I480" s="132"/>
      <c r="J480" s="132"/>
      <c r="K480" s="132"/>
      <c r="L480" s="132"/>
    </row>
    <row r="481" spans="2:12">
      <c r="B481" s="131"/>
      <c r="C481" s="131"/>
      <c r="D481" s="132"/>
      <c r="E481" s="132"/>
      <c r="F481" s="132"/>
      <c r="G481" s="132"/>
      <c r="H481" s="132"/>
      <c r="I481" s="132"/>
      <c r="J481" s="132"/>
      <c r="K481" s="132"/>
      <c r="L481" s="132"/>
    </row>
    <row r="482" spans="2:12">
      <c r="B482" s="131"/>
      <c r="C482" s="131"/>
      <c r="D482" s="132"/>
      <c r="E482" s="132"/>
      <c r="F482" s="132"/>
      <c r="G482" s="132"/>
      <c r="H482" s="132"/>
      <c r="I482" s="132"/>
      <c r="J482" s="132"/>
      <c r="K482" s="132"/>
      <c r="L482" s="132"/>
    </row>
    <row r="483" spans="2:12">
      <c r="B483" s="131"/>
      <c r="C483" s="131"/>
      <c r="D483" s="132"/>
      <c r="E483" s="132"/>
      <c r="F483" s="132"/>
      <c r="G483" s="132"/>
      <c r="H483" s="132"/>
      <c r="I483" s="132"/>
      <c r="J483" s="132"/>
      <c r="K483" s="132"/>
      <c r="L483" s="132"/>
    </row>
    <row r="484" spans="2:12">
      <c r="B484" s="131"/>
      <c r="C484" s="131"/>
      <c r="D484" s="132"/>
      <c r="E484" s="132"/>
      <c r="F484" s="132"/>
      <c r="G484" s="132"/>
      <c r="H484" s="132"/>
      <c r="I484" s="132"/>
      <c r="J484" s="132"/>
      <c r="K484" s="132"/>
      <c r="L484" s="132"/>
    </row>
    <row r="485" spans="2:12">
      <c r="B485" s="131"/>
      <c r="C485" s="131"/>
      <c r="D485" s="132"/>
      <c r="E485" s="132"/>
      <c r="F485" s="132"/>
      <c r="G485" s="132"/>
      <c r="H485" s="132"/>
      <c r="I485" s="132"/>
      <c r="J485" s="132"/>
      <c r="K485" s="132"/>
      <c r="L485" s="132"/>
    </row>
    <row r="486" spans="2:12">
      <c r="B486" s="131"/>
      <c r="C486" s="131"/>
      <c r="D486" s="132"/>
      <c r="E486" s="132"/>
      <c r="F486" s="132"/>
      <c r="G486" s="132"/>
      <c r="H486" s="132"/>
      <c r="I486" s="132"/>
      <c r="J486" s="132"/>
      <c r="K486" s="132"/>
      <c r="L486" s="132"/>
    </row>
    <row r="487" spans="2:12">
      <c r="B487" s="131"/>
      <c r="C487" s="131"/>
      <c r="D487" s="132"/>
      <c r="E487" s="132"/>
      <c r="F487" s="132"/>
      <c r="G487" s="132"/>
      <c r="H487" s="132"/>
      <c r="I487" s="132"/>
      <c r="J487" s="132"/>
      <c r="K487" s="132"/>
      <c r="L487" s="132"/>
    </row>
    <row r="488" spans="2:12">
      <c r="B488" s="131"/>
      <c r="C488" s="131"/>
      <c r="D488" s="132"/>
      <c r="E488" s="132"/>
      <c r="F488" s="132"/>
      <c r="G488" s="132"/>
      <c r="H488" s="132"/>
      <c r="I488" s="132"/>
      <c r="J488" s="132"/>
      <c r="K488" s="132"/>
      <c r="L488" s="132"/>
    </row>
    <row r="489" spans="2:12">
      <c r="B489" s="131"/>
      <c r="C489" s="131"/>
      <c r="D489" s="132"/>
      <c r="E489" s="132"/>
      <c r="F489" s="132"/>
      <c r="G489" s="132"/>
      <c r="H489" s="132"/>
      <c r="I489" s="132"/>
      <c r="J489" s="132"/>
      <c r="K489" s="132"/>
      <c r="L489" s="132"/>
    </row>
    <row r="490" spans="2:12">
      <c r="B490" s="131"/>
      <c r="C490" s="131"/>
      <c r="D490" s="132"/>
      <c r="E490" s="132"/>
      <c r="F490" s="132"/>
      <c r="G490" s="132"/>
      <c r="H490" s="132"/>
      <c r="I490" s="132"/>
      <c r="J490" s="132"/>
      <c r="K490" s="132"/>
      <c r="L490" s="132"/>
    </row>
    <row r="491" spans="2:12">
      <c r="B491" s="131"/>
      <c r="C491" s="131"/>
      <c r="D491" s="132"/>
      <c r="E491" s="132"/>
      <c r="F491" s="132"/>
      <c r="G491" s="132"/>
      <c r="H491" s="132"/>
      <c r="I491" s="132"/>
      <c r="J491" s="132"/>
      <c r="K491" s="132"/>
      <c r="L491" s="132"/>
    </row>
    <row r="492" spans="2:12">
      <c r="B492" s="131"/>
      <c r="C492" s="131"/>
      <c r="D492" s="132"/>
      <c r="E492" s="132"/>
      <c r="F492" s="132"/>
      <c r="G492" s="132"/>
      <c r="H492" s="132"/>
      <c r="I492" s="132"/>
      <c r="J492" s="132"/>
      <c r="K492" s="132"/>
      <c r="L492" s="132"/>
    </row>
    <row r="493" spans="2:12">
      <c r="B493" s="131"/>
      <c r="C493" s="131"/>
      <c r="D493" s="132"/>
      <c r="E493" s="132"/>
      <c r="F493" s="132"/>
      <c r="G493" s="132"/>
      <c r="H493" s="132"/>
      <c r="I493" s="132"/>
      <c r="J493" s="132"/>
      <c r="K493" s="132"/>
      <c r="L493" s="132"/>
    </row>
    <row r="494" spans="2:12">
      <c r="B494" s="131"/>
      <c r="C494" s="131"/>
      <c r="D494" s="132"/>
      <c r="E494" s="132"/>
      <c r="F494" s="132"/>
      <c r="G494" s="132"/>
      <c r="H494" s="132"/>
      <c r="I494" s="132"/>
      <c r="J494" s="132"/>
      <c r="K494" s="132"/>
      <c r="L494" s="132"/>
    </row>
    <row r="495" spans="2:12">
      <c r="B495" s="131"/>
      <c r="C495" s="131"/>
      <c r="D495" s="132"/>
      <c r="E495" s="132"/>
      <c r="F495" s="132"/>
      <c r="G495" s="132"/>
      <c r="H495" s="132"/>
      <c r="I495" s="132"/>
      <c r="J495" s="132"/>
      <c r="K495" s="132"/>
      <c r="L495" s="132"/>
    </row>
    <row r="496" spans="2:12">
      <c r="B496" s="131"/>
      <c r="C496" s="131"/>
      <c r="D496" s="132"/>
      <c r="E496" s="132"/>
      <c r="F496" s="132"/>
      <c r="G496" s="132"/>
      <c r="H496" s="132"/>
      <c r="I496" s="132"/>
      <c r="J496" s="132"/>
      <c r="K496" s="132"/>
      <c r="L496" s="132"/>
    </row>
    <row r="497" spans="2:12">
      <c r="B497" s="131"/>
      <c r="C497" s="131"/>
      <c r="D497" s="132"/>
      <c r="E497" s="132"/>
      <c r="F497" s="132"/>
      <c r="G497" s="132"/>
      <c r="H497" s="132"/>
      <c r="I497" s="132"/>
      <c r="J497" s="132"/>
      <c r="K497" s="132"/>
      <c r="L497" s="132"/>
    </row>
    <row r="498" spans="2:12">
      <c r="B498" s="131"/>
      <c r="C498" s="131"/>
      <c r="D498" s="132"/>
      <c r="E498" s="132"/>
      <c r="F498" s="132"/>
      <c r="G498" s="132"/>
      <c r="H498" s="132"/>
      <c r="I498" s="132"/>
      <c r="J498" s="132"/>
      <c r="K498" s="132"/>
      <c r="L498" s="132"/>
    </row>
    <row r="499" spans="2:12">
      <c r="B499" s="131"/>
      <c r="C499" s="131"/>
      <c r="D499" s="132"/>
      <c r="E499" s="132"/>
      <c r="F499" s="132"/>
      <c r="G499" s="132"/>
      <c r="H499" s="132"/>
      <c r="I499" s="132"/>
      <c r="J499" s="132"/>
      <c r="K499" s="132"/>
      <c r="L499" s="132"/>
    </row>
    <row r="500" spans="2:12">
      <c r="B500" s="131"/>
      <c r="C500" s="131"/>
      <c r="D500" s="132"/>
      <c r="E500" s="132"/>
      <c r="F500" s="132"/>
      <c r="G500" s="132"/>
      <c r="H500" s="132"/>
      <c r="I500" s="132"/>
      <c r="J500" s="132"/>
      <c r="K500" s="132"/>
      <c r="L500" s="132"/>
    </row>
    <row r="501" spans="2:12">
      <c r="B501" s="131"/>
      <c r="C501" s="131"/>
      <c r="D501" s="132"/>
      <c r="E501" s="132"/>
      <c r="F501" s="132"/>
      <c r="G501" s="132"/>
      <c r="H501" s="132"/>
      <c r="I501" s="132"/>
      <c r="J501" s="132"/>
      <c r="K501" s="132"/>
      <c r="L501" s="132"/>
    </row>
    <row r="502" spans="2:12">
      <c r="B502" s="131"/>
      <c r="C502" s="131"/>
      <c r="D502" s="132"/>
      <c r="E502" s="132"/>
      <c r="F502" s="132"/>
      <c r="G502" s="132"/>
      <c r="H502" s="132"/>
      <c r="I502" s="132"/>
      <c r="J502" s="132"/>
      <c r="K502" s="132"/>
      <c r="L502" s="132"/>
    </row>
    <row r="503" spans="2:12">
      <c r="B503" s="131"/>
      <c r="C503" s="131"/>
      <c r="D503" s="132"/>
      <c r="E503" s="132"/>
      <c r="F503" s="132"/>
      <c r="G503" s="132"/>
      <c r="H503" s="132"/>
      <c r="I503" s="132"/>
      <c r="J503" s="132"/>
      <c r="K503" s="132"/>
      <c r="L503" s="132"/>
    </row>
    <row r="504" spans="2:12">
      <c r="B504" s="131"/>
      <c r="C504" s="131"/>
      <c r="D504" s="132"/>
      <c r="E504" s="132"/>
      <c r="F504" s="132"/>
      <c r="G504" s="132"/>
      <c r="H504" s="132"/>
      <c r="I504" s="132"/>
      <c r="J504" s="132"/>
      <c r="K504" s="132"/>
      <c r="L504" s="132"/>
    </row>
    <row r="505" spans="2:12">
      <c r="B505" s="131"/>
      <c r="C505" s="131"/>
      <c r="D505" s="132"/>
      <c r="E505" s="132"/>
      <c r="F505" s="132"/>
      <c r="G505" s="132"/>
      <c r="H505" s="132"/>
      <c r="I505" s="132"/>
      <c r="J505" s="132"/>
      <c r="K505" s="132"/>
      <c r="L505" s="13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E512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12152</v>
      </c>
    </row>
    <row r="6" spans="2:16" ht="26.25" customHeight="1">
      <c r="B6" s="158" t="s">
        <v>185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200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3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3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</row>
    <row r="351" spans="2:16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</row>
    <row r="352" spans="2:16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</row>
    <row r="353" spans="2:16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</row>
    <row r="354" spans="2:16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</row>
    <row r="355" spans="2:16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</row>
    <row r="356" spans="2:16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</row>
    <row r="357" spans="2:16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</row>
    <row r="358" spans="2:16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</row>
    <row r="359" spans="2:16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</row>
    <row r="360" spans="2:16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</row>
    <row r="361" spans="2:16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</row>
    <row r="362" spans="2:16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</row>
    <row r="363" spans="2:16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</row>
    <row r="364" spans="2:16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</row>
    <row r="365" spans="2:16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</row>
    <row r="366" spans="2:16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</row>
    <row r="367" spans="2:16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</row>
    <row r="368" spans="2:16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</row>
    <row r="369" spans="2:16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</row>
    <row r="370" spans="2:16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</row>
    <row r="371" spans="2:16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</row>
    <row r="372" spans="2:16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</row>
    <row r="373" spans="2:16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</row>
    <row r="374" spans="2:16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2:16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</row>
    <row r="376" spans="2:16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</row>
    <row r="377" spans="2:16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</row>
    <row r="378" spans="2:16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</row>
    <row r="379" spans="2:16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</row>
    <row r="380" spans="2:16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</row>
    <row r="381" spans="2:16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</row>
    <row r="382" spans="2:16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</row>
    <row r="383" spans="2:16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</row>
    <row r="384" spans="2:16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</row>
    <row r="385" spans="2:16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  <row r="386" spans="2:16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</row>
    <row r="387" spans="2:16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</row>
    <row r="388" spans="2:16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</row>
    <row r="389" spans="2:16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</row>
    <row r="390" spans="2:16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</row>
    <row r="391" spans="2:16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</row>
    <row r="392" spans="2:16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</row>
    <row r="393" spans="2:16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</row>
    <row r="394" spans="2:16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</row>
    <row r="395" spans="2:16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</row>
    <row r="396" spans="2:16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</row>
    <row r="397" spans="2:16">
      <c r="B397" s="138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</row>
    <row r="398" spans="2:16">
      <c r="B398" s="138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</row>
    <row r="399" spans="2:16">
      <c r="B399" s="139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</row>
    <row r="400" spans="2:16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</row>
    <row r="401" spans="2:16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</row>
    <row r="402" spans="2:16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</row>
    <row r="403" spans="2:16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</row>
    <row r="404" spans="2:16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</row>
    <row r="405" spans="2:16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</row>
    <row r="406" spans="2:16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</row>
    <row r="407" spans="2:16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</row>
    <row r="408" spans="2:16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</row>
    <row r="409" spans="2:16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</row>
    <row r="410" spans="2:16">
      <c r="B410" s="131"/>
      <c r="C410" s="131"/>
      <c r="D410" s="131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</row>
    <row r="411" spans="2:16">
      <c r="B411" s="131"/>
      <c r="C411" s="131"/>
      <c r="D411" s="131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146</v>
      </c>
      <c r="C1" s="77" t="s" vm="1">
        <v>224</v>
      </c>
    </row>
    <row r="2" spans="2:16">
      <c r="B2" s="56" t="s">
        <v>145</v>
      </c>
      <c r="C2" s="77" t="s">
        <v>225</v>
      </c>
    </row>
    <row r="3" spans="2:16">
      <c r="B3" s="56" t="s">
        <v>147</v>
      </c>
      <c r="C3" s="77" t="s">
        <v>226</v>
      </c>
    </row>
    <row r="4" spans="2:16">
      <c r="B4" s="56" t="s">
        <v>148</v>
      </c>
      <c r="C4" s="77">
        <v>12152</v>
      </c>
    </row>
    <row r="6" spans="2:16" ht="26.25" customHeight="1">
      <c r="B6" s="158" t="s">
        <v>187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60"/>
    </row>
    <row r="7" spans="2:16" s="3" customFormat="1" ht="78.75">
      <c r="B7" s="22" t="s">
        <v>116</v>
      </c>
      <c r="C7" s="30" t="s">
        <v>46</v>
      </c>
      <c r="D7" s="30" t="s">
        <v>67</v>
      </c>
      <c r="E7" s="30" t="s">
        <v>15</v>
      </c>
      <c r="F7" s="30" t="s">
        <v>68</v>
      </c>
      <c r="G7" s="30" t="s">
        <v>102</v>
      </c>
      <c r="H7" s="30" t="s">
        <v>18</v>
      </c>
      <c r="I7" s="30" t="s">
        <v>101</v>
      </c>
      <c r="J7" s="30" t="s">
        <v>17</v>
      </c>
      <c r="K7" s="30" t="s">
        <v>182</v>
      </c>
      <c r="L7" s="30" t="s">
        <v>200</v>
      </c>
      <c r="M7" s="30" t="s">
        <v>183</v>
      </c>
      <c r="N7" s="30" t="s">
        <v>61</v>
      </c>
      <c r="O7" s="30" t="s">
        <v>149</v>
      </c>
      <c r="P7" s="31" t="s">
        <v>151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207</v>
      </c>
      <c r="M8" s="32" t="s">
        <v>203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20.25" customHeight="1">
      <c r="B11" s="133" t="s">
        <v>216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2:16">
      <c r="B12" s="133" t="s">
        <v>112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</row>
    <row r="13" spans="2:16">
      <c r="B13" s="133" t="s">
        <v>206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2:16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  <row r="21" spans="2:16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2:16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2:16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</row>
    <row r="27" spans="2:16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2:16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2:16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</row>
    <row r="30" spans="2:16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</row>
    <row r="31" spans="2:16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2:16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  <row r="33" spans="2:16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  <row r="34" spans="2:16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2:16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</row>
    <row r="36" spans="2:16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</row>
    <row r="37" spans="2:16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</row>
    <row r="38" spans="2:16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2:16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</row>
    <row r="40" spans="2:16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2:16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</row>
    <row r="42" spans="2:16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2:16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</row>
    <row r="44" spans="2:16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2:16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2:16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2:16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</row>
    <row r="48" spans="2:16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</row>
    <row r="49" spans="2:16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</row>
    <row r="50" spans="2:16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</row>
    <row r="51" spans="2:16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</row>
    <row r="52" spans="2:16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</row>
    <row r="53" spans="2:16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</row>
    <row r="54" spans="2:16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</row>
    <row r="55" spans="2:16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</row>
    <row r="56" spans="2:16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</row>
    <row r="57" spans="2:16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</row>
    <row r="58" spans="2:16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</row>
    <row r="59" spans="2:16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2:16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2:16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2:16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2:16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2:16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2:16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2:16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2:16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2:16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2:16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2:16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2:16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2:16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2:16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2:16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</row>
    <row r="75" spans="2:16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</row>
    <row r="76" spans="2:16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</row>
    <row r="77" spans="2:16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</row>
    <row r="78" spans="2:16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</row>
    <row r="79" spans="2:16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</row>
    <row r="80" spans="2:16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</row>
    <row r="81" spans="2:16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</row>
    <row r="82" spans="2:16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</row>
    <row r="83" spans="2:16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</row>
    <row r="84" spans="2:16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</row>
    <row r="85" spans="2:16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</row>
    <row r="86" spans="2:16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</row>
    <row r="87" spans="2:16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</row>
    <row r="88" spans="2:16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</row>
    <row r="89" spans="2:16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</row>
    <row r="90" spans="2:16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</row>
    <row r="91" spans="2:16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</row>
    <row r="92" spans="2:16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</row>
    <row r="93" spans="2:16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</row>
    <row r="94" spans="2:16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</row>
    <row r="95" spans="2:16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</row>
    <row r="96" spans="2:16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</row>
    <row r="97" spans="2:16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</row>
    <row r="98" spans="2:16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</row>
    <row r="99" spans="2:16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</row>
    <row r="100" spans="2:16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</row>
    <row r="101" spans="2:16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</row>
    <row r="102" spans="2:16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</row>
    <row r="103" spans="2:16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</row>
    <row r="104" spans="2:16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</row>
    <row r="105" spans="2:16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</row>
    <row r="106" spans="2:16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</row>
    <row r="107" spans="2:16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</row>
    <row r="108" spans="2:16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</row>
    <row r="109" spans="2:16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</row>
    <row r="351" spans="2:16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</row>
    <row r="352" spans="2:16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</row>
    <row r="353" spans="2:16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</row>
    <row r="354" spans="2:16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</row>
    <row r="355" spans="2:16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</row>
    <row r="356" spans="2:16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</row>
    <row r="357" spans="2:16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</row>
    <row r="358" spans="2:16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</row>
    <row r="359" spans="2:16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</row>
    <row r="360" spans="2:16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</row>
    <row r="361" spans="2:16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</row>
    <row r="362" spans="2:16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</row>
    <row r="363" spans="2:16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</row>
    <row r="364" spans="2:16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</row>
    <row r="365" spans="2:16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</row>
    <row r="366" spans="2:16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</row>
    <row r="367" spans="2:16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</row>
    <row r="368" spans="2:16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</row>
    <row r="369" spans="2:16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</row>
    <row r="370" spans="2:16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</row>
    <row r="371" spans="2:16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</row>
    <row r="372" spans="2:16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</row>
    <row r="373" spans="2:16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</row>
    <row r="374" spans="2:16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2:16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</row>
    <row r="376" spans="2:16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</row>
    <row r="377" spans="2:16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</row>
    <row r="378" spans="2:16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</row>
    <row r="379" spans="2:16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</row>
    <row r="380" spans="2:16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</row>
    <row r="381" spans="2:16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</row>
    <row r="382" spans="2:16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</row>
    <row r="383" spans="2:16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</row>
    <row r="384" spans="2:16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</row>
    <row r="385" spans="2:16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</row>
    <row r="386" spans="2:16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</row>
    <row r="387" spans="2:16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</row>
    <row r="388" spans="2:16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</row>
    <row r="389" spans="2:16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</row>
    <row r="390" spans="2:16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</row>
    <row r="391" spans="2:16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</row>
    <row r="392" spans="2:16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</row>
    <row r="393" spans="2:16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</row>
    <row r="394" spans="2:16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</row>
    <row r="395" spans="2:16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</row>
    <row r="396" spans="2:16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</row>
    <row r="397" spans="2:16">
      <c r="B397" s="138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</row>
    <row r="398" spans="2:16">
      <c r="B398" s="138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</row>
    <row r="399" spans="2:16">
      <c r="B399" s="139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</row>
    <row r="400" spans="2:16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</row>
    <row r="401" spans="2:16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</row>
    <row r="402" spans="2:16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</row>
    <row r="403" spans="2:16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</row>
    <row r="404" spans="2:16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</row>
    <row r="405" spans="2:16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</row>
    <row r="406" spans="2:16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</row>
    <row r="407" spans="2:16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</row>
    <row r="408" spans="2:16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</row>
    <row r="409" spans="2:16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</row>
    <row r="410" spans="2:16">
      <c r="B410" s="131"/>
      <c r="C410" s="131"/>
      <c r="D410" s="131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</row>
    <row r="411" spans="2:16">
      <c r="B411" s="131"/>
      <c r="C411" s="131"/>
      <c r="D411" s="131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</row>
    <row r="412" spans="2:16">
      <c r="B412" s="131"/>
      <c r="C412" s="131"/>
      <c r="D412" s="131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</row>
    <row r="413" spans="2:16">
      <c r="B413" s="131"/>
      <c r="C413" s="131"/>
      <c r="D413" s="131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</row>
    <row r="414" spans="2:16">
      <c r="B414" s="131"/>
      <c r="C414" s="131"/>
      <c r="D414" s="131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</row>
    <row r="415" spans="2:16">
      <c r="B415" s="131"/>
      <c r="C415" s="131"/>
      <c r="D415" s="131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</row>
    <row r="416" spans="2:16">
      <c r="B416" s="131"/>
      <c r="C416" s="131"/>
      <c r="D416" s="131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</row>
    <row r="417" spans="2:16">
      <c r="B417" s="131"/>
      <c r="C417" s="131"/>
      <c r="D417" s="131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</row>
    <row r="418" spans="2:16">
      <c r="B418" s="131"/>
      <c r="C418" s="131"/>
      <c r="D418" s="131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</row>
    <row r="419" spans="2:16">
      <c r="B419" s="131"/>
      <c r="C419" s="131"/>
      <c r="D419" s="131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</row>
    <row r="420" spans="2:16">
      <c r="B420" s="131"/>
      <c r="C420" s="131"/>
      <c r="D420" s="131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</row>
    <row r="421" spans="2:16">
      <c r="B421" s="131"/>
      <c r="C421" s="131"/>
      <c r="D421" s="131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</row>
    <row r="422" spans="2:16">
      <c r="B422" s="131"/>
      <c r="C422" s="131"/>
      <c r="D422" s="131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</row>
    <row r="423" spans="2:16">
      <c r="B423" s="131"/>
      <c r="C423" s="131"/>
      <c r="D423" s="131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</row>
    <row r="424" spans="2:16">
      <c r="B424" s="131"/>
      <c r="C424" s="131"/>
      <c r="D424" s="131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</row>
    <row r="425" spans="2:16">
      <c r="B425" s="131"/>
      <c r="C425" s="131"/>
      <c r="D425" s="131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</row>
    <row r="426" spans="2:16">
      <c r="B426" s="131"/>
      <c r="C426" s="131"/>
      <c r="D426" s="131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</row>
    <row r="427" spans="2:16">
      <c r="B427" s="131"/>
      <c r="C427" s="131"/>
      <c r="D427" s="131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</row>
    <row r="428" spans="2:16">
      <c r="B428" s="131"/>
      <c r="C428" s="131"/>
      <c r="D428" s="131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</row>
    <row r="429" spans="2:16">
      <c r="B429" s="131"/>
      <c r="C429" s="131"/>
      <c r="D429" s="131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</row>
    <row r="430" spans="2:16">
      <c r="B430" s="131"/>
      <c r="C430" s="131"/>
      <c r="D430" s="131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</row>
    <row r="431" spans="2:16">
      <c r="B431" s="131"/>
      <c r="C431" s="131"/>
      <c r="D431" s="131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</row>
    <row r="432" spans="2:16">
      <c r="B432" s="131"/>
      <c r="C432" s="131"/>
      <c r="D432" s="131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</row>
    <row r="433" spans="2:16">
      <c r="B433" s="131"/>
      <c r="C433" s="131"/>
      <c r="D433" s="131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</row>
    <row r="434" spans="2:16">
      <c r="B434" s="131"/>
      <c r="C434" s="131"/>
      <c r="D434" s="131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</row>
    <row r="435" spans="2:16">
      <c r="B435" s="131"/>
      <c r="C435" s="131"/>
      <c r="D435" s="131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</row>
    <row r="436" spans="2:16">
      <c r="B436" s="131"/>
      <c r="C436" s="131"/>
      <c r="D436" s="131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</row>
    <row r="437" spans="2:16">
      <c r="B437" s="131"/>
      <c r="C437" s="131"/>
      <c r="D437" s="131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</row>
    <row r="438" spans="2:16">
      <c r="B438" s="131"/>
      <c r="C438" s="131"/>
      <c r="D438" s="131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</row>
    <row r="439" spans="2:16">
      <c r="B439" s="131"/>
      <c r="C439" s="131"/>
      <c r="D439" s="131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</row>
    <row r="440" spans="2:16">
      <c r="B440" s="131"/>
      <c r="C440" s="131"/>
      <c r="D440" s="131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</row>
    <row r="441" spans="2:16">
      <c r="B441" s="131"/>
      <c r="C441" s="131"/>
      <c r="D441" s="131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</row>
    <row r="442" spans="2:16">
      <c r="B442" s="131"/>
      <c r="C442" s="131"/>
      <c r="D442" s="131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</row>
    <row r="443" spans="2:16">
      <c r="B443" s="131"/>
      <c r="C443" s="131"/>
      <c r="D443" s="131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</row>
    <row r="444" spans="2:16">
      <c r="B444" s="131"/>
      <c r="C444" s="131"/>
      <c r="D444" s="131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</row>
    <row r="445" spans="2:16">
      <c r="B445" s="131"/>
      <c r="C445" s="131"/>
      <c r="D445" s="131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</row>
    <row r="446" spans="2:16">
      <c r="B446" s="131"/>
      <c r="C446" s="131"/>
      <c r="D446" s="131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</row>
    <row r="447" spans="2:16">
      <c r="B447" s="131"/>
      <c r="C447" s="131"/>
      <c r="D447" s="131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</row>
    <row r="448" spans="2:16">
      <c r="B448" s="131"/>
      <c r="C448" s="131"/>
      <c r="D448" s="131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</row>
    <row r="449" spans="2:16">
      <c r="B449" s="131"/>
      <c r="C449" s="131"/>
      <c r="D449" s="131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</row>
    <row r="450" spans="2:16">
      <c r="B450" s="131"/>
      <c r="C450" s="131"/>
      <c r="D450" s="131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</row>
    <row r="451" spans="2:16">
      <c r="B451" s="131"/>
      <c r="C451" s="131"/>
      <c r="D451" s="131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</row>
    <row r="452" spans="2:16">
      <c r="B452" s="131"/>
      <c r="C452" s="131"/>
      <c r="D452" s="131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</row>
    <row r="453" spans="2:16">
      <c r="B453" s="131"/>
      <c r="C453" s="131"/>
      <c r="D453" s="131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</row>
    <row r="454" spans="2:16">
      <c r="B454" s="131"/>
      <c r="C454" s="131"/>
      <c r="D454" s="131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</row>
    <row r="455" spans="2:16">
      <c r="B455" s="131"/>
      <c r="C455" s="131"/>
      <c r="D455" s="131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</row>
    <row r="456" spans="2:16">
      <c r="B456" s="131"/>
      <c r="C456" s="131"/>
      <c r="D456" s="131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</row>
    <row r="457" spans="2:16">
      <c r="B457" s="131"/>
      <c r="C457" s="131"/>
      <c r="D457" s="131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</row>
    <row r="458" spans="2:16">
      <c r="B458" s="131"/>
      <c r="C458" s="131"/>
      <c r="D458" s="131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</row>
    <row r="459" spans="2:16">
      <c r="B459" s="131"/>
      <c r="C459" s="131"/>
      <c r="D459" s="131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</row>
    <row r="460" spans="2:16">
      <c r="B460" s="131"/>
      <c r="C460" s="131"/>
      <c r="D460" s="131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</row>
    <row r="461" spans="2:16">
      <c r="B461" s="131"/>
      <c r="C461" s="131"/>
      <c r="D461" s="131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</row>
    <row r="462" spans="2:16">
      <c r="B462" s="131"/>
      <c r="C462" s="131"/>
      <c r="D462" s="131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</row>
    <row r="463" spans="2:16">
      <c r="B463" s="131"/>
      <c r="C463" s="131"/>
      <c r="D463" s="131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64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146</v>
      </c>
      <c r="C1" s="77" t="s" vm="1">
        <v>224</v>
      </c>
    </row>
    <row r="2" spans="2:18">
      <c r="B2" s="56" t="s">
        <v>145</v>
      </c>
      <c r="C2" s="77" t="s">
        <v>225</v>
      </c>
    </row>
    <row r="3" spans="2:18">
      <c r="B3" s="56" t="s">
        <v>147</v>
      </c>
      <c r="C3" s="77" t="s">
        <v>226</v>
      </c>
    </row>
    <row r="4" spans="2:18">
      <c r="B4" s="56" t="s">
        <v>148</v>
      </c>
      <c r="C4" s="77">
        <v>12152</v>
      </c>
    </row>
    <row r="6" spans="2:18" ht="21.75" customHeight="1">
      <c r="B6" s="149" t="s">
        <v>174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1"/>
    </row>
    <row r="7" spans="2:18" ht="27.75" customHeight="1">
      <c r="B7" s="152" t="s">
        <v>87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</row>
    <row r="8" spans="2:18" s="3" customFormat="1" ht="66" customHeight="1">
      <c r="B8" s="22" t="s">
        <v>115</v>
      </c>
      <c r="C8" s="30" t="s">
        <v>46</v>
      </c>
      <c r="D8" s="30" t="s">
        <v>119</v>
      </c>
      <c r="E8" s="30" t="s">
        <v>15</v>
      </c>
      <c r="F8" s="30" t="s">
        <v>68</v>
      </c>
      <c r="G8" s="30" t="s">
        <v>102</v>
      </c>
      <c r="H8" s="30" t="s">
        <v>18</v>
      </c>
      <c r="I8" s="30" t="s">
        <v>101</v>
      </c>
      <c r="J8" s="30" t="s">
        <v>17</v>
      </c>
      <c r="K8" s="30" t="s">
        <v>19</v>
      </c>
      <c r="L8" s="30" t="s">
        <v>200</v>
      </c>
      <c r="M8" s="30" t="s">
        <v>199</v>
      </c>
      <c r="N8" s="30" t="s">
        <v>215</v>
      </c>
      <c r="O8" s="30" t="s">
        <v>64</v>
      </c>
      <c r="P8" s="30" t="s">
        <v>202</v>
      </c>
      <c r="Q8" s="30" t="s">
        <v>149</v>
      </c>
      <c r="R8" s="71" t="s">
        <v>151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207</v>
      </c>
      <c r="M9" s="32"/>
      <c r="N9" s="16" t="s">
        <v>203</v>
      </c>
      <c r="O9" s="32" t="s">
        <v>208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113</v>
      </c>
      <c r="R10" s="20" t="s">
        <v>114</v>
      </c>
    </row>
    <row r="11" spans="2:18" s="4" customFormat="1" ht="18" customHeight="1">
      <c r="B11" s="78" t="s">
        <v>29</v>
      </c>
      <c r="C11" s="79"/>
      <c r="D11" s="79"/>
      <c r="E11" s="79"/>
      <c r="F11" s="79"/>
      <c r="G11" s="79"/>
      <c r="H11" s="87">
        <v>5.5805283975661277</v>
      </c>
      <c r="I11" s="79"/>
      <c r="J11" s="79"/>
      <c r="K11" s="88">
        <v>1.1848565574064719E-3</v>
      </c>
      <c r="L11" s="87"/>
      <c r="M11" s="89"/>
      <c r="N11" s="79"/>
      <c r="O11" s="87">
        <v>10928.863522048998</v>
      </c>
      <c r="P11" s="79"/>
      <c r="Q11" s="88">
        <v>1</v>
      </c>
      <c r="R11" s="88">
        <f>O11/'סכום נכסי הקרן'!$C$42</f>
        <v>0.34245766039908088</v>
      </c>
    </row>
    <row r="12" spans="2:18" ht="22.5" customHeight="1">
      <c r="B12" s="80" t="s">
        <v>196</v>
      </c>
      <c r="C12" s="81"/>
      <c r="D12" s="81"/>
      <c r="E12" s="81"/>
      <c r="F12" s="81"/>
      <c r="G12" s="81"/>
      <c r="H12" s="90">
        <v>5.5805283975661286</v>
      </c>
      <c r="I12" s="81"/>
      <c r="J12" s="81"/>
      <c r="K12" s="91">
        <v>1.1848565574064723E-3</v>
      </c>
      <c r="L12" s="90"/>
      <c r="M12" s="92"/>
      <c r="N12" s="81"/>
      <c r="O12" s="90">
        <v>10928.863522048998</v>
      </c>
      <c r="P12" s="81"/>
      <c r="Q12" s="91">
        <v>1</v>
      </c>
      <c r="R12" s="91">
        <f>O12/'סכום נכסי הקרן'!$C$42</f>
        <v>0.34245766039908088</v>
      </c>
    </row>
    <row r="13" spans="2:18">
      <c r="B13" s="82" t="s">
        <v>27</v>
      </c>
      <c r="C13" s="83"/>
      <c r="D13" s="83"/>
      <c r="E13" s="83"/>
      <c r="F13" s="83"/>
      <c r="G13" s="83"/>
      <c r="H13" s="93">
        <v>6.4318367067004596</v>
      </c>
      <c r="I13" s="83"/>
      <c r="J13" s="83"/>
      <c r="K13" s="94">
        <v>-6.5391228295970339E-3</v>
      </c>
      <c r="L13" s="93"/>
      <c r="M13" s="95"/>
      <c r="N13" s="83"/>
      <c r="O13" s="93">
        <v>3850.7386306080002</v>
      </c>
      <c r="P13" s="83"/>
      <c r="Q13" s="94">
        <v>0.3523457514899998</v>
      </c>
      <c r="R13" s="94">
        <f>O13/'סכום נכסי הקרן'!$C$42</f>
        <v>0.12066350170682129</v>
      </c>
    </row>
    <row r="14" spans="2:18">
      <c r="B14" s="84" t="s">
        <v>26</v>
      </c>
      <c r="C14" s="81"/>
      <c r="D14" s="81"/>
      <c r="E14" s="81"/>
      <c r="F14" s="81"/>
      <c r="G14" s="81"/>
      <c r="H14" s="90">
        <v>6.4318367067004596</v>
      </c>
      <c r="I14" s="81"/>
      <c r="J14" s="81"/>
      <c r="K14" s="91">
        <v>-6.5391228295970339E-3</v>
      </c>
      <c r="L14" s="90"/>
      <c r="M14" s="92"/>
      <c r="N14" s="81"/>
      <c r="O14" s="90">
        <v>3850.7386306080002</v>
      </c>
      <c r="P14" s="81"/>
      <c r="Q14" s="91">
        <v>0.3523457514899998</v>
      </c>
      <c r="R14" s="91">
        <f>O14/'סכום נכסי הקרן'!$C$42</f>
        <v>0.12066350170682129</v>
      </c>
    </row>
    <row r="15" spans="2:18">
      <c r="B15" s="85" t="s">
        <v>227</v>
      </c>
      <c r="C15" s="83" t="s">
        <v>228</v>
      </c>
      <c r="D15" s="96" t="s">
        <v>120</v>
      </c>
      <c r="E15" s="83" t="s">
        <v>229</v>
      </c>
      <c r="F15" s="83"/>
      <c r="G15" s="83"/>
      <c r="H15" s="93">
        <v>1.5400000000010505</v>
      </c>
      <c r="I15" s="96" t="s">
        <v>133</v>
      </c>
      <c r="J15" s="97">
        <v>0.04</v>
      </c>
      <c r="K15" s="94">
        <v>-9.5999999999999992E-3</v>
      </c>
      <c r="L15" s="93">
        <v>330666.513898</v>
      </c>
      <c r="M15" s="95">
        <v>143.96</v>
      </c>
      <c r="N15" s="83"/>
      <c r="O15" s="93">
        <v>476.027508275</v>
      </c>
      <c r="P15" s="94">
        <v>2.1267726946829221E-5</v>
      </c>
      <c r="Q15" s="94">
        <v>4.3556908485005215E-2</v>
      </c>
      <c r="R15" s="94">
        <f>O15/'סכום נכסי הקרן'!$C$42</f>
        <v>1.4916396973991761E-2</v>
      </c>
    </row>
    <row r="16" spans="2:18">
      <c r="B16" s="85" t="s">
        <v>230</v>
      </c>
      <c r="C16" s="83" t="s">
        <v>231</v>
      </c>
      <c r="D16" s="96" t="s">
        <v>120</v>
      </c>
      <c r="E16" s="83" t="s">
        <v>229</v>
      </c>
      <c r="F16" s="83"/>
      <c r="G16" s="83"/>
      <c r="H16" s="93">
        <v>4.2599999999962712</v>
      </c>
      <c r="I16" s="96" t="s">
        <v>133</v>
      </c>
      <c r="J16" s="97">
        <v>0.04</v>
      </c>
      <c r="K16" s="94">
        <v>-8.6999999999906787E-3</v>
      </c>
      <c r="L16" s="93">
        <v>346318.37760200002</v>
      </c>
      <c r="M16" s="95">
        <v>154.88</v>
      </c>
      <c r="N16" s="83"/>
      <c r="O16" s="93">
        <v>536.37790784999993</v>
      </c>
      <c r="P16" s="94">
        <v>2.9809049523261274E-5</v>
      </c>
      <c r="Q16" s="94">
        <v>4.9079019677376039E-2</v>
      </c>
      <c r="R16" s="94">
        <f>O16/'סכום נכסי הקרן'!$C$42</f>
        <v>1.6807486253394649E-2</v>
      </c>
    </row>
    <row r="17" spans="2:18">
      <c r="B17" s="85" t="s">
        <v>232</v>
      </c>
      <c r="C17" s="83" t="s">
        <v>233</v>
      </c>
      <c r="D17" s="96" t="s">
        <v>120</v>
      </c>
      <c r="E17" s="83" t="s">
        <v>229</v>
      </c>
      <c r="F17" s="83"/>
      <c r="G17" s="83"/>
      <c r="H17" s="93">
        <v>7.2199999999783167</v>
      </c>
      <c r="I17" s="96" t="s">
        <v>133</v>
      </c>
      <c r="J17" s="97">
        <v>7.4999999999999997E-3</v>
      </c>
      <c r="K17" s="94">
        <v>-6.7000000000125102E-3</v>
      </c>
      <c r="L17" s="93">
        <v>127104.619628</v>
      </c>
      <c r="M17" s="95">
        <v>113.2</v>
      </c>
      <c r="N17" s="83"/>
      <c r="O17" s="93">
        <v>143.88242864599999</v>
      </c>
      <c r="P17" s="94">
        <v>8.966153551737401E-6</v>
      </c>
      <c r="Q17" s="94">
        <v>1.3165360547848089E-2</v>
      </c>
      <c r="R17" s="94">
        <f>O17/'סכום נכסי הקרן'!$C$42</f>
        <v>4.5085785715264183E-3</v>
      </c>
    </row>
    <row r="18" spans="2:18">
      <c r="B18" s="85" t="s">
        <v>234</v>
      </c>
      <c r="C18" s="83" t="s">
        <v>235</v>
      </c>
      <c r="D18" s="96" t="s">
        <v>120</v>
      </c>
      <c r="E18" s="83" t="s">
        <v>229</v>
      </c>
      <c r="F18" s="83"/>
      <c r="G18" s="83"/>
      <c r="H18" s="93">
        <v>13.200000000004891</v>
      </c>
      <c r="I18" s="96" t="s">
        <v>133</v>
      </c>
      <c r="J18" s="97">
        <v>0.04</v>
      </c>
      <c r="K18" s="94">
        <v>-5.9999999999293561E-4</v>
      </c>
      <c r="L18" s="93">
        <v>181453.219882</v>
      </c>
      <c r="M18" s="95">
        <v>202.83</v>
      </c>
      <c r="N18" s="83"/>
      <c r="O18" s="93">
        <v>368.04156217100001</v>
      </c>
      <c r="P18" s="94">
        <v>1.1185899438051838E-5</v>
      </c>
      <c r="Q18" s="94">
        <v>3.3676105610475932E-2</v>
      </c>
      <c r="R18" s="94">
        <f>O18/'סכום נכסי הקרן'!$C$42</f>
        <v>1.1532640338715948E-2</v>
      </c>
    </row>
    <row r="19" spans="2:18">
      <c r="B19" s="85" t="s">
        <v>236</v>
      </c>
      <c r="C19" s="83" t="s">
        <v>237</v>
      </c>
      <c r="D19" s="96" t="s">
        <v>120</v>
      </c>
      <c r="E19" s="83" t="s">
        <v>229</v>
      </c>
      <c r="F19" s="83"/>
      <c r="G19" s="83"/>
      <c r="H19" s="93">
        <v>17.58999999998581</v>
      </c>
      <c r="I19" s="96" t="s">
        <v>133</v>
      </c>
      <c r="J19" s="97">
        <v>2.75E-2</v>
      </c>
      <c r="K19" s="94">
        <v>2.9000000000048922E-3</v>
      </c>
      <c r="L19" s="93">
        <v>186652.12297600001</v>
      </c>
      <c r="M19" s="95">
        <v>164.26</v>
      </c>
      <c r="N19" s="83"/>
      <c r="O19" s="93">
        <v>306.59477076500002</v>
      </c>
      <c r="P19" s="94">
        <v>1.0560193235816307E-5</v>
      </c>
      <c r="Q19" s="94">
        <v>2.8053673663912503E-2</v>
      </c>
      <c r="R19" s="94">
        <f>O19/'סכום נכסי הקרן'!$C$42</f>
        <v>9.6071954485427869E-3</v>
      </c>
    </row>
    <row r="20" spans="2:18">
      <c r="B20" s="85" t="s">
        <v>238</v>
      </c>
      <c r="C20" s="83" t="s">
        <v>239</v>
      </c>
      <c r="D20" s="96" t="s">
        <v>120</v>
      </c>
      <c r="E20" s="83" t="s">
        <v>229</v>
      </c>
      <c r="F20" s="83"/>
      <c r="G20" s="83"/>
      <c r="H20" s="93">
        <v>3.650000000002124</v>
      </c>
      <c r="I20" s="96" t="s">
        <v>133</v>
      </c>
      <c r="J20" s="97">
        <v>1.7500000000000002E-2</v>
      </c>
      <c r="K20" s="94">
        <v>-9.0000000000015727E-3</v>
      </c>
      <c r="L20" s="93">
        <v>561061.70921700005</v>
      </c>
      <c r="M20" s="95">
        <v>113.25</v>
      </c>
      <c r="N20" s="83"/>
      <c r="O20" s="93">
        <v>635.4024284410001</v>
      </c>
      <c r="P20" s="94">
        <v>3.345122505464441E-5</v>
      </c>
      <c r="Q20" s="94">
        <v>5.8139844747724663E-2</v>
      </c>
      <c r="R20" s="94">
        <f>O20/'סכום נכסי הקרן'!$C$42</f>
        <v>1.9910435208271578E-2</v>
      </c>
    </row>
    <row r="21" spans="2:18">
      <c r="B21" s="85" t="s">
        <v>240</v>
      </c>
      <c r="C21" s="83" t="s">
        <v>241</v>
      </c>
      <c r="D21" s="96" t="s">
        <v>120</v>
      </c>
      <c r="E21" s="83" t="s">
        <v>229</v>
      </c>
      <c r="F21" s="83"/>
      <c r="G21" s="83"/>
      <c r="H21" s="93">
        <v>0.82999999999921625</v>
      </c>
      <c r="I21" s="96" t="s">
        <v>133</v>
      </c>
      <c r="J21" s="97">
        <v>1E-3</v>
      </c>
      <c r="K21" s="94">
        <v>-8.2000000000121923E-3</v>
      </c>
      <c r="L21" s="93">
        <v>112247.02880000001</v>
      </c>
      <c r="M21" s="95">
        <v>102.3</v>
      </c>
      <c r="N21" s="83"/>
      <c r="O21" s="93">
        <v>114.828706723</v>
      </c>
      <c r="P21" s="94">
        <v>7.4063858394336198E-6</v>
      </c>
      <c r="Q21" s="94">
        <v>1.0506921098550908E-2</v>
      </c>
      <c r="R21" s="94">
        <f>O21/'סכום נכסי הקרן'!$C$42</f>
        <v>3.5981756174074844E-3</v>
      </c>
    </row>
    <row r="22" spans="2:18">
      <c r="B22" s="85" t="s">
        <v>242</v>
      </c>
      <c r="C22" s="83" t="s">
        <v>243</v>
      </c>
      <c r="D22" s="96" t="s">
        <v>120</v>
      </c>
      <c r="E22" s="83" t="s">
        <v>229</v>
      </c>
      <c r="F22" s="83"/>
      <c r="G22" s="83"/>
      <c r="H22" s="93">
        <v>5.7300000000014277</v>
      </c>
      <c r="I22" s="96" t="s">
        <v>133</v>
      </c>
      <c r="J22" s="97">
        <v>7.4999999999999997E-3</v>
      </c>
      <c r="K22" s="94">
        <v>-8.0000000000000002E-3</v>
      </c>
      <c r="L22" s="93">
        <v>316475.79543900001</v>
      </c>
      <c r="M22" s="95">
        <v>110.65</v>
      </c>
      <c r="N22" s="83"/>
      <c r="O22" s="93">
        <v>350.18047285</v>
      </c>
      <c r="P22" s="94">
        <v>2.3159302186538372E-5</v>
      </c>
      <c r="Q22" s="94">
        <v>3.2041801248913981E-2</v>
      </c>
      <c r="R22" s="94">
        <f>O22/'סכום נכסי הקרן'!$C$42</f>
        <v>1.0972960290675429E-2</v>
      </c>
    </row>
    <row r="23" spans="2:18">
      <c r="B23" s="85" t="s">
        <v>244</v>
      </c>
      <c r="C23" s="83" t="s">
        <v>245</v>
      </c>
      <c r="D23" s="96" t="s">
        <v>120</v>
      </c>
      <c r="E23" s="83" t="s">
        <v>229</v>
      </c>
      <c r="F23" s="83"/>
      <c r="G23" s="83"/>
      <c r="H23" s="93">
        <v>9.2100000000176152</v>
      </c>
      <c r="I23" s="96" t="s">
        <v>133</v>
      </c>
      <c r="J23" s="97">
        <v>5.0000000000000001E-3</v>
      </c>
      <c r="K23" s="94">
        <v>-5.3000000000299153E-3</v>
      </c>
      <c r="L23" s="93">
        <v>135517.34017899999</v>
      </c>
      <c r="M23" s="95">
        <v>111</v>
      </c>
      <c r="N23" s="83"/>
      <c r="O23" s="93">
        <v>150.424248635</v>
      </c>
      <c r="P23" s="94">
        <v>1.5818739758997609E-5</v>
      </c>
      <c r="Q23" s="94">
        <v>1.3763942456735677E-2</v>
      </c>
      <c r="R23" s="94">
        <f>O23/'סכום נכסי הקרן'!$C$42</f>
        <v>4.713567531601277E-3</v>
      </c>
    </row>
    <row r="24" spans="2:18">
      <c r="B24" s="85" t="s">
        <v>246</v>
      </c>
      <c r="C24" s="83" t="s">
        <v>247</v>
      </c>
      <c r="D24" s="96" t="s">
        <v>120</v>
      </c>
      <c r="E24" s="83" t="s">
        <v>229</v>
      </c>
      <c r="F24" s="83"/>
      <c r="G24" s="83"/>
      <c r="H24" s="93">
        <v>22.629999999963225</v>
      </c>
      <c r="I24" s="96" t="s">
        <v>133</v>
      </c>
      <c r="J24" s="97">
        <v>0.01</v>
      </c>
      <c r="K24" s="94">
        <v>5.7000000000145875E-3</v>
      </c>
      <c r="L24" s="93">
        <v>115874.41425800002</v>
      </c>
      <c r="M24" s="95">
        <v>112.4</v>
      </c>
      <c r="N24" s="83"/>
      <c r="O24" s="93">
        <v>130.242839033</v>
      </c>
      <c r="P24" s="94">
        <v>7.8391385257704162E-6</v>
      </c>
      <c r="Q24" s="94">
        <v>1.1917326881265823E-2</v>
      </c>
      <c r="R24" s="94">
        <f>O24/'סכום נכסי הקרן'!$C$42</f>
        <v>4.0811798819693681E-3</v>
      </c>
    </row>
    <row r="25" spans="2:18">
      <c r="B25" s="85" t="s">
        <v>248</v>
      </c>
      <c r="C25" s="83" t="s">
        <v>249</v>
      </c>
      <c r="D25" s="96" t="s">
        <v>120</v>
      </c>
      <c r="E25" s="83" t="s">
        <v>229</v>
      </c>
      <c r="F25" s="83"/>
      <c r="G25" s="83"/>
      <c r="H25" s="93">
        <v>2.6699999999988568</v>
      </c>
      <c r="I25" s="96" t="s">
        <v>133</v>
      </c>
      <c r="J25" s="97">
        <v>2.75E-2</v>
      </c>
      <c r="K25" s="94">
        <v>-9.5999999999962417E-3</v>
      </c>
      <c r="L25" s="93">
        <v>551347.21991400002</v>
      </c>
      <c r="M25" s="95">
        <v>115.85</v>
      </c>
      <c r="N25" s="83"/>
      <c r="O25" s="93">
        <v>638.73575721899999</v>
      </c>
      <c r="P25" s="94">
        <v>3.3251265883251191E-5</v>
      </c>
      <c r="Q25" s="94">
        <v>5.8444847072190963E-2</v>
      </c>
      <c r="R25" s="94">
        <f>O25/'סכום נכסי הקרן'!$C$42</f>
        <v>2.0014885590724587E-2</v>
      </c>
    </row>
    <row r="26" spans="2:1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18">
      <c r="B27" s="82" t="s">
        <v>47</v>
      </c>
      <c r="C27" s="83"/>
      <c r="D27" s="83"/>
      <c r="E27" s="83"/>
      <c r="F27" s="83"/>
      <c r="G27" s="83"/>
      <c r="H27" s="93">
        <v>5.117387969441558</v>
      </c>
      <c r="I27" s="83"/>
      <c r="J27" s="83"/>
      <c r="K27" s="94">
        <v>5.3917714104321094E-3</v>
      </c>
      <c r="L27" s="93"/>
      <c r="M27" s="95"/>
      <c r="N27" s="83"/>
      <c r="O27" s="93">
        <v>7078.1248914410016</v>
      </c>
      <c r="P27" s="83"/>
      <c r="Q27" s="94">
        <v>0.64765424851000053</v>
      </c>
      <c r="R27" s="94">
        <f>O27/'סכום נכסי הקרן'!$C$42</f>
        <v>0.22179415869225969</v>
      </c>
    </row>
    <row r="28" spans="2:18">
      <c r="B28" s="84" t="s">
        <v>23</v>
      </c>
      <c r="C28" s="81"/>
      <c r="D28" s="81"/>
      <c r="E28" s="81"/>
      <c r="F28" s="81"/>
      <c r="G28" s="81"/>
      <c r="H28" s="90">
        <v>0.44721731127480918</v>
      </c>
      <c r="I28" s="81"/>
      <c r="J28" s="81"/>
      <c r="K28" s="91">
        <v>1.7484510466692698E-3</v>
      </c>
      <c r="L28" s="90"/>
      <c r="M28" s="92"/>
      <c r="N28" s="81"/>
      <c r="O28" s="90">
        <v>1106.2870859330001</v>
      </c>
      <c r="P28" s="81"/>
      <c r="Q28" s="91">
        <v>0.10122617815668247</v>
      </c>
      <c r="R28" s="91">
        <f>O28/'סכום נכסי הקרן'!$C$42</f>
        <v>3.466568014267802E-2</v>
      </c>
    </row>
    <row r="29" spans="2:18">
      <c r="B29" s="85" t="s">
        <v>250</v>
      </c>
      <c r="C29" s="83" t="s">
        <v>251</v>
      </c>
      <c r="D29" s="96" t="s">
        <v>120</v>
      </c>
      <c r="E29" s="83" t="s">
        <v>229</v>
      </c>
      <c r="F29" s="83"/>
      <c r="G29" s="83"/>
      <c r="H29" s="93">
        <v>0.78999999999577886</v>
      </c>
      <c r="I29" s="96" t="s">
        <v>133</v>
      </c>
      <c r="J29" s="97">
        <v>0</v>
      </c>
      <c r="K29" s="94">
        <v>1.3999999999961626E-3</v>
      </c>
      <c r="L29" s="93">
        <v>104353.24</v>
      </c>
      <c r="M29" s="95">
        <v>99.89</v>
      </c>
      <c r="N29" s="83"/>
      <c r="O29" s="93">
        <v>104.23845143600001</v>
      </c>
      <c r="P29" s="94">
        <v>1.1594804444444446E-5</v>
      </c>
      <c r="Q29" s="94">
        <v>9.5379040305241976E-3</v>
      </c>
      <c r="R29" s="94">
        <f>O29/'סכום נכסי הקרן'!$C$42</f>
        <v>3.2663282994042798E-3</v>
      </c>
    </row>
    <row r="30" spans="2:18">
      <c r="B30" s="85" t="s">
        <v>252</v>
      </c>
      <c r="C30" s="83" t="s">
        <v>253</v>
      </c>
      <c r="D30" s="96" t="s">
        <v>120</v>
      </c>
      <c r="E30" s="83" t="s">
        <v>229</v>
      </c>
      <c r="F30" s="83"/>
      <c r="G30" s="83"/>
      <c r="H30" s="93">
        <v>0.83999999999177888</v>
      </c>
      <c r="I30" s="96" t="s">
        <v>133</v>
      </c>
      <c r="J30" s="97">
        <v>0</v>
      </c>
      <c r="K30" s="94">
        <v>1.3999999999434801E-3</v>
      </c>
      <c r="L30" s="93">
        <v>77941.712</v>
      </c>
      <c r="M30" s="95">
        <v>99.88</v>
      </c>
      <c r="N30" s="83"/>
      <c r="O30" s="93">
        <v>77.848181945999997</v>
      </c>
      <c r="P30" s="94">
        <v>8.6601902222222225E-6</v>
      </c>
      <c r="Q30" s="94">
        <v>7.123172669229621E-3</v>
      </c>
      <c r="R30" s="94">
        <f>O30/'סכום נכסי הקרן'!$C$42</f>
        <v>2.4393850469230519E-3</v>
      </c>
    </row>
    <row r="31" spans="2:18">
      <c r="B31" s="85" t="s">
        <v>254</v>
      </c>
      <c r="C31" s="83" t="s">
        <v>255</v>
      </c>
      <c r="D31" s="96" t="s">
        <v>120</v>
      </c>
      <c r="E31" s="83" t="s">
        <v>229</v>
      </c>
      <c r="F31" s="83"/>
      <c r="G31" s="83"/>
      <c r="H31" s="93">
        <v>2.0000000027186889E-2</v>
      </c>
      <c r="I31" s="96" t="s">
        <v>133</v>
      </c>
      <c r="J31" s="97">
        <v>0</v>
      </c>
      <c r="K31" s="97">
        <v>0</v>
      </c>
      <c r="L31" s="93">
        <v>8092.1366390000003</v>
      </c>
      <c r="M31" s="95">
        <v>100</v>
      </c>
      <c r="N31" s="83"/>
      <c r="O31" s="93">
        <v>8.0921366389999996</v>
      </c>
      <c r="P31" s="94">
        <v>6.7434471991666674E-7</v>
      </c>
      <c r="Q31" s="94">
        <v>7.4043715731961538E-4</v>
      </c>
      <c r="R31" s="94">
        <f>O31/'סכום נכסי הקרן'!$C$42</f>
        <v>2.5356837656822167E-4</v>
      </c>
    </row>
    <row r="32" spans="2:18">
      <c r="B32" s="85" t="s">
        <v>256</v>
      </c>
      <c r="C32" s="83" t="s">
        <v>257</v>
      </c>
      <c r="D32" s="96" t="s">
        <v>120</v>
      </c>
      <c r="E32" s="83" t="s">
        <v>229</v>
      </c>
      <c r="F32" s="83"/>
      <c r="G32" s="83"/>
      <c r="H32" s="93">
        <v>0.91999999998915616</v>
      </c>
      <c r="I32" s="96" t="s">
        <v>133</v>
      </c>
      <c r="J32" s="97">
        <v>0</v>
      </c>
      <c r="K32" s="94">
        <v>1.4999999996385405E-3</v>
      </c>
      <c r="L32" s="93">
        <v>11081.76</v>
      </c>
      <c r="M32" s="95">
        <v>99.86</v>
      </c>
      <c r="N32" s="83"/>
      <c r="O32" s="93">
        <v>11.066245536</v>
      </c>
      <c r="P32" s="94">
        <v>1.2313066666666666E-6</v>
      </c>
      <c r="Q32" s="94">
        <v>1.0125705672574129E-3</v>
      </c>
      <c r="R32" s="94">
        <f>O32/'סכום נכסי הקרן'!$C$42</f>
        <v>3.4676254745194372E-4</v>
      </c>
    </row>
    <row r="33" spans="2:18">
      <c r="B33" s="85" t="s">
        <v>258</v>
      </c>
      <c r="C33" s="83" t="s">
        <v>259</v>
      </c>
      <c r="D33" s="96" t="s">
        <v>120</v>
      </c>
      <c r="E33" s="83" t="s">
        <v>229</v>
      </c>
      <c r="F33" s="83"/>
      <c r="G33" s="83"/>
      <c r="H33" s="93">
        <v>0.10000000000320705</v>
      </c>
      <c r="I33" s="96" t="s">
        <v>133</v>
      </c>
      <c r="J33" s="97">
        <v>0</v>
      </c>
      <c r="K33" s="94">
        <v>3.0999999999711363E-3</v>
      </c>
      <c r="L33" s="93">
        <v>124762.148</v>
      </c>
      <c r="M33" s="95">
        <v>99.97</v>
      </c>
      <c r="N33" s="83"/>
      <c r="O33" s="93">
        <v>124.72471935600001</v>
      </c>
      <c r="P33" s="94">
        <v>1.0396845666666666E-5</v>
      </c>
      <c r="Q33" s="94">
        <v>1.1412414392801933E-2</v>
      </c>
      <c r="R33" s="94">
        <f>O33/'סכום נכסי הקרן'!$C$42</f>
        <v>3.9082687324637471E-3</v>
      </c>
    </row>
    <row r="34" spans="2:18">
      <c r="B34" s="85" t="s">
        <v>260</v>
      </c>
      <c r="C34" s="83" t="s">
        <v>261</v>
      </c>
      <c r="D34" s="96" t="s">
        <v>120</v>
      </c>
      <c r="E34" s="83" t="s">
        <v>229</v>
      </c>
      <c r="F34" s="83"/>
      <c r="G34" s="83"/>
      <c r="H34" s="93">
        <v>0.17000000000059351</v>
      </c>
      <c r="I34" s="96" t="s">
        <v>133</v>
      </c>
      <c r="J34" s="97">
        <v>0</v>
      </c>
      <c r="K34" s="94">
        <v>1.700000000005935E-3</v>
      </c>
      <c r="L34" s="93">
        <v>134828.07999999999</v>
      </c>
      <c r="M34" s="95">
        <v>99.97</v>
      </c>
      <c r="N34" s="83"/>
      <c r="O34" s="93">
        <v>134.78763157600002</v>
      </c>
      <c r="P34" s="94">
        <v>1.1235673333333332E-5</v>
      </c>
      <c r="Q34" s="94">
        <v>1.2333179136519162E-2</v>
      </c>
      <c r="R34" s="94">
        <f>O34/'סכום נכסי הקרן'!$C$42</f>
        <v>4.2235916723751083E-3</v>
      </c>
    </row>
    <row r="35" spans="2:18">
      <c r="B35" s="85" t="s">
        <v>262</v>
      </c>
      <c r="C35" s="83" t="s">
        <v>263</v>
      </c>
      <c r="D35" s="96" t="s">
        <v>120</v>
      </c>
      <c r="E35" s="83" t="s">
        <v>229</v>
      </c>
      <c r="F35" s="83"/>
      <c r="G35" s="83"/>
      <c r="H35" s="93">
        <v>0.26999999999282015</v>
      </c>
      <c r="I35" s="96" t="s">
        <v>133</v>
      </c>
      <c r="J35" s="97">
        <v>0</v>
      </c>
      <c r="K35" s="94">
        <v>1.9000000000264517E-3</v>
      </c>
      <c r="L35" s="93">
        <v>52952.638714000008</v>
      </c>
      <c r="M35" s="95">
        <v>99.95</v>
      </c>
      <c r="N35" s="83"/>
      <c r="O35" s="93">
        <v>52.926162394000009</v>
      </c>
      <c r="P35" s="94">
        <v>5.295263871400001E-6</v>
      </c>
      <c r="Q35" s="94">
        <v>4.8427873847286503E-3</v>
      </c>
      <c r="R35" s="94">
        <f>O35/'סכום נכסי הקרן'!$C$42</f>
        <v>1.658449637584357E-3</v>
      </c>
    </row>
    <row r="36" spans="2:18">
      <c r="B36" s="85" t="s">
        <v>264</v>
      </c>
      <c r="C36" s="83" t="s">
        <v>265</v>
      </c>
      <c r="D36" s="96" t="s">
        <v>120</v>
      </c>
      <c r="E36" s="83" t="s">
        <v>229</v>
      </c>
      <c r="F36" s="83"/>
      <c r="G36" s="83"/>
      <c r="H36" s="93">
        <v>0.35000000000112758</v>
      </c>
      <c r="I36" s="96" t="s">
        <v>133</v>
      </c>
      <c r="J36" s="97">
        <v>0</v>
      </c>
      <c r="K36" s="94">
        <v>1.6999999999887244E-3</v>
      </c>
      <c r="L36" s="93">
        <v>221850.27849200004</v>
      </c>
      <c r="M36" s="95">
        <v>99.94</v>
      </c>
      <c r="N36" s="83"/>
      <c r="O36" s="93">
        <v>221.71716832500002</v>
      </c>
      <c r="P36" s="94">
        <v>2.2185027849200006E-5</v>
      </c>
      <c r="Q36" s="94">
        <v>2.0287303238592496E-2</v>
      </c>
      <c r="R36" s="94">
        <f>O36/'סכום נכסי הקרן'!$C$42</f>
        <v>6.947542402895082E-3</v>
      </c>
    </row>
    <row r="37" spans="2:18">
      <c r="B37" s="85" t="s">
        <v>266</v>
      </c>
      <c r="C37" s="83" t="s">
        <v>267</v>
      </c>
      <c r="D37" s="96" t="s">
        <v>120</v>
      </c>
      <c r="E37" s="83" t="s">
        <v>229</v>
      </c>
      <c r="F37" s="83"/>
      <c r="G37" s="83"/>
      <c r="H37" s="93">
        <v>0.41999999999595672</v>
      </c>
      <c r="I37" s="96" t="s">
        <v>133</v>
      </c>
      <c r="J37" s="97">
        <v>0</v>
      </c>
      <c r="K37" s="94">
        <v>1.6999999999861677E-3</v>
      </c>
      <c r="L37" s="93">
        <v>94050.414879000004</v>
      </c>
      <c r="M37" s="95">
        <v>99.93</v>
      </c>
      <c r="N37" s="83"/>
      <c r="O37" s="93">
        <v>93.98457958900002</v>
      </c>
      <c r="P37" s="94">
        <v>9.4050414878999996E-6</v>
      </c>
      <c r="Q37" s="94">
        <v>8.5996663238941534E-3</v>
      </c>
      <c r="R37" s="94">
        <f>O37/'סכום נכסי הקרן'!$C$42</f>
        <v>2.9450216094935562E-3</v>
      </c>
    </row>
    <row r="38" spans="2:18">
      <c r="B38" s="85" t="s">
        <v>268</v>
      </c>
      <c r="C38" s="83" t="s">
        <v>269</v>
      </c>
      <c r="D38" s="96" t="s">
        <v>120</v>
      </c>
      <c r="E38" s="83" t="s">
        <v>229</v>
      </c>
      <c r="F38" s="83"/>
      <c r="G38" s="83"/>
      <c r="H38" s="93">
        <v>0.52000000000477953</v>
      </c>
      <c r="I38" s="96" t="s">
        <v>133</v>
      </c>
      <c r="J38" s="97">
        <v>0</v>
      </c>
      <c r="K38" s="94">
        <v>1.7000000000328595E-3</v>
      </c>
      <c r="L38" s="93">
        <v>33506.077585999999</v>
      </c>
      <c r="M38" s="95">
        <v>99.91</v>
      </c>
      <c r="N38" s="83"/>
      <c r="O38" s="93">
        <v>33.475922117000003</v>
      </c>
      <c r="P38" s="94">
        <v>3.7228975095555555E-6</v>
      </c>
      <c r="Q38" s="94">
        <v>3.0630744037989203E-3</v>
      </c>
      <c r="R38" s="94">
        <f>O38/'סכום נכסי הקרן'!$C$42</f>
        <v>1.0489732939532876E-3</v>
      </c>
    </row>
    <row r="39" spans="2:18">
      <c r="B39" s="85" t="s">
        <v>270</v>
      </c>
      <c r="C39" s="83" t="s">
        <v>271</v>
      </c>
      <c r="D39" s="96" t="s">
        <v>120</v>
      </c>
      <c r="E39" s="83" t="s">
        <v>229</v>
      </c>
      <c r="F39" s="83"/>
      <c r="G39" s="83"/>
      <c r="H39" s="93">
        <v>0.59</v>
      </c>
      <c r="I39" s="96" t="s">
        <v>133</v>
      </c>
      <c r="J39" s="97">
        <v>0</v>
      </c>
      <c r="K39" s="94">
        <v>1.2999999999999999E-3</v>
      </c>
      <c r="L39" s="93">
        <v>132439.59317499999</v>
      </c>
      <c r="M39" s="95">
        <v>99.92</v>
      </c>
      <c r="N39" s="83"/>
      <c r="O39" s="93">
        <v>132.3336415</v>
      </c>
      <c r="P39" s="94">
        <v>1.4715510352777776E-5</v>
      </c>
      <c r="Q39" s="94">
        <v>1.2108637026440735E-2</v>
      </c>
      <c r="R39" s="94">
        <f>O39/'סכום נכסי הקרן'!$C$42</f>
        <v>4.1466955066965776E-3</v>
      </c>
    </row>
    <row r="40" spans="2:18">
      <c r="B40" s="85" t="s">
        <v>272</v>
      </c>
      <c r="C40" s="83" t="s">
        <v>273</v>
      </c>
      <c r="D40" s="96" t="s">
        <v>120</v>
      </c>
      <c r="E40" s="83" t="s">
        <v>229</v>
      </c>
      <c r="F40" s="83"/>
      <c r="G40" s="83"/>
      <c r="H40" s="93">
        <v>0.67000000000243032</v>
      </c>
      <c r="I40" s="96" t="s">
        <v>133</v>
      </c>
      <c r="J40" s="97">
        <v>0</v>
      </c>
      <c r="K40" s="94">
        <v>1.5000000000135018E-3</v>
      </c>
      <c r="L40" s="93">
        <v>111203.448968</v>
      </c>
      <c r="M40" s="95">
        <v>99.9</v>
      </c>
      <c r="N40" s="83"/>
      <c r="O40" s="93">
        <v>111.09224551900002</v>
      </c>
      <c r="P40" s="94">
        <v>1.2355938774222222E-5</v>
      </c>
      <c r="Q40" s="94">
        <v>1.0165031825575573E-2</v>
      </c>
      <c r="R40" s="94">
        <f>O40/'סכום נכסי הקרן'!$C$42</f>
        <v>3.4810930168688086E-3</v>
      </c>
    </row>
    <row r="41" spans="2:18">
      <c r="B41" s="86"/>
      <c r="C41" s="83"/>
      <c r="D41" s="83"/>
      <c r="E41" s="83"/>
      <c r="F41" s="83"/>
      <c r="G41" s="83"/>
      <c r="H41" s="83"/>
      <c r="I41" s="83"/>
      <c r="J41" s="83"/>
      <c r="K41" s="94"/>
      <c r="L41" s="93"/>
      <c r="M41" s="95"/>
      <c r="N41" s="83"/>
      <c r="O41" s="83"/>
      <c r="P41" s="83"/>
      <c r="Q41" s="94"/>
      <c r="R41" s="83"/>
    </row>
    <row r="42" spans="2:18">
      <c r="B42" s="84" t="s">
        <v>24</v>
      </c>
      <c r="C42" s="81"/>
      <c r="D42" s="81"/>
      <c r="E42" s="81"/>
      <c r="F42" s="81"/>
      <c r="G42" s="81"/>
      <c r="H42" s="90">
        <v>5.9890475213535028</v>
      </c>
      <c r="I42" s="81"/>
      <c r="J42" s="81"/>
      <c r="K42" s="91">
        <v>6.0665051783539833E-3</v>
      </c>
      <c r="L42" s="90"/>
      <c r="M42" s="92"/>
      <c r="N42" s="81"/>
      <c r="O42" s="90">
        <v>5964.8724629010012</v>
      </c>
      <c r="P42" s="81"/>
      <c r="Q42" s="91">
        <v>0.54579073577658488</v>
      </c>
      <c r="R42" s="91">
        <f>O42/'סכום נכסי הקרן'!$C$42</f>
        <v>0.18691021844154215</v>
      </c>
    </row>
    <row r="43" spans="2:18">
      <c r="B43" s="85" t="s">
        <v>274</v>
      </c>
      <c r="C43" s="83" t="s">
        <v>275</v>
      </c>
      <c r="D43" s="96" t="s">
        <v>120</v>
      </c>
      <c r="E43" s="83" t="s">
        <v>229</v>
      </c>
      <c r="F43" s="83"/>
      <c r="G43" s="83"/>
      <c r="H43" s="93">
        <v>5.8999999999804187</v>
      </c>
      <c r="I43" s="96" t="s">
        <v>133</v>
      </c>
      <c r="J43" s="97">
        <v>6.25E-2</v>
      </c>
      <c r="K43" s="94">
        <v>6.4999999999531743E-3</v>
      </c>
      <c r="L43" s="93">
        <v>84892.783987999981</v>
      </c>
      <c r="M43" s="95">
        <v>138.36000000000001</v>
      </c>
      <c r="N43" s="83"/>
      <c r="O43" s="93">
        <v>117.457659187</v>
      </c>
      <c r="P43" s="94">
        <v>5.1549116012076692E-6</v>
      </c>
      <c r="Q43" s="94">
        <v>1.0747472411017761E-2</v>
      </c>
      <c r="R43" s="94">
        <f>O43/'סכום נכסי הקרן'!$C$42</f>
        <v>3.680554257080811E-3</v>
      </c>
    </row>
    <row r="44" spans="2:18">
      <c r="B44" s="85" t="s">
        <v>276</v>
      </c>
      <c r="C44" s="83" t="s">
        <v>277</v>
      </c>
      <c r="D44" s="96" t="s">
        <v>120</v>
      </c>
      <c r="E44" s="83" t="s">
        <v>229</v>
      </c>
      <c r="F44" s="83"/>
      <c r="G44" s="83"/>
      <c r="H44" s="93">
        <v>3.9299999999946658</v>
      </c>
      <c r="I44" s="96" t="s">
        <v>133</v>
      </c>
      <c r="J44" s="97">
        <v>3.7499999999999999E-2</v>
      </c>
      <c r="K44" s="94">
        <v>3.8999999999759401E-3</v>
      </c>
      <c r="L44" s="93">
        <v>163430.874583</v>
      </c>
      <c r="M44" s="95">
        <v>116.98</v>
      </c>
      <c r="N44" s="83"/>
      <c r="O44" s="93">
        <v>191.18144111399997</v>
      </c>
      <c r="P44" s="94">
        <v>1.0071548381381483E-5</v>
      </c>
      <c r="Q44" s="94">
        <v>1.7493259086664513E-2</v>
      </c>
      <c r="R44" s="94">
        <f>O44/'סכום נכסי הקרן'!$C$42</f>
        <v>5.9907005795740908E-3</v>
      </c>
    </row>
    <row r="45" spans="2:18">
      <c r="B45" s="85" t="s">
        <v>278</v>
      </c>
      <c r="C45" s="83" t="s">
        <v>279</v>
      </c>
      <c r="D45" s="96" t="s">
        <v>120</v>
      </c>
      <c r="E45" s="83" t="s">
        <v>229</v>
      </c>
      <c r="F45" s="83"/>
      <c r="G45" s="83"/>
      <c r="H45" s="93">
        <v>18.770000000009631</v>
      </c>
      <c r="I45" s="96" t="s">
        <v>133</v>
      </c>
      <c r="J45" s="97">
        <v>3.7499999999999999E-2</v>
      </c>
      <c r="K45" s="94">
        <v>1.8700000000014479E-2</v>
      </c>
      <c r="L45" s="93">
        <v>556328.91206600005</v>
      </c>
      <c r="M45" s="95">
        <v>142.79</v>
      </c>
      <c r="N45" s="83"/>
      <c r="O45" s="93">
        <v>794.38206725500004</v>
      </c>
      <c r="P45" s="94">
        <v>3.8137544414322635E-5</v>
      </c>
      <c r="Q45" s="94">
        <v>7.2686612441662676E-2</v>
      </c>
      <c r="R45" s="94">
        <f>O45/'סכום נכסי הקרן'!$C$42</f>
        <v>2.489208723910652E-2</v>
      </c>
    </row>
    <row r="46" spans="2:18">
      <c r="B46" s="85" t="s">
        <v>280</v>
      </c>
      <c r="C46" s="83" t="s">
        <v>281</v>
      </c>
      <c r="D46" s="96" t="s">
        <v>120</v>
      </c>
      <c r="E46" s="83" t="s">
        <v>229</v>
      </c>
      <c r="F46" s="83"/>
      <c r="G46" s="83"/>
      <c r="H46" s="93">
        <v>2.87999999999849</v>
      </c>
      <c r="I46" s="96" t="s">
        <v>133</v>
      </c>
      <c r="J46" s="97">
        <v>1.2500000000000001E-2</v>
      </c>
      <c r="K46" s="94">
        <v>2.7000000000088086E-3</v>
      </c>
      <c r="L46" s="93">
        <v>385911.24620200001</v>
      </c>
      <c r="M46" s="95">
        <v>102.96</v>
      </c>
      <c r="N46" s="83"/>
      <c r="O46" s="93">
        <v>397.334215395</v>
      </c>
      <c r="P46" s="94">
        <v>3.3216033387532419E-5</v>
      </c>
      <c r="Q46" s="94">
        <v>3.6356407470308112E-2</v>
      </c>
      <c r="R46" s="94">
        <f>O46/'סכום נכסי הקרן'!$C$42</f>
        <v>1.2450530242797381E-2</v>
      </c>
    </row>
    <row r="47" spans="2:18">
      <c r="B47" s="85" t="s">
        <v>282</v>
      </c>
      <c r="C47" s="83" t="s">
        <v>283</v>
      </c>
      <c r="D47" s="96" t="s">
        <v>120</v>
      </c>
      <c r="E47" s="83" t="s">
        <v>229</v>
      </c>
      <c r="F47" s="83"/>
      <c r="G47" s="83"/>
      <c r="H47" s="93">
        <v>3.8300000000042704</v>
      </c>
      <c r="I47" s="96" t="s">
        <v>133</v>
      </c>
      <c r="J47" s="97">
        <v>1.4999999999999999E-2</v>
      </c>
      <c r="K47" s="94">
        <v>3.4999999999940695E-3</v>
      </c>
      <c r="L47" s="93">
        <v>322417.648047</v>
      </c>
      <c r="M47" s="95">
        <v>104.59</v>
      </c>
      <c r="N47" s="83"/>
      <c r="O47" s="93">
        <v>337.21660793199999</v>
      </c>
      <c r="P47" s="94">
        <v>2.0466747579974484E-5</v>
      </c>
      <c r="Q47" s="94">
        <v>3.0855596947630008E-2</v>
      </c>
      <c r="R47" s="94">
        <f>O47/'סכום נכסי הקרן'!$C$42</f>
        <v>1.0566735540902393E-2</v>
      </c>
    </row>
    <row r="48" spans="2:18">
      <c r="B48" s="85" t="s">
        <v>284</v>
      </c>
      <c r="C48" s="83" t="s">
        <v>285</v>
      </c>
      <c r="D48" s="96" t="s">
        <v>120</v>
      </c>
      <c r="E48" s="83" t="s">
        <v>229</v>
      </c>
      <c r="F48" s="83"/>
      <c r="G48" s="83"/>
      <c r="H48" s="93">
        <v>1.0799999999993566</v>
      </c>
      <c r="I48" s="96" t="s">
        <v>133</v>
      </c>
      <c r="J48" s="97">
        <v>5.0000000000000001E-3</v>
      </c>
      <c r="K48" s="94">
        <v>1.4000000000021437E-3</v>
      </c>
      <c r="L48" s="93">
        <v>739991.71747799998</v>
      </c>
      <c r="M48" s="95">
        <v>100.85</v>
      </c>
      <c r="N48" s="83"/>
      <c r="O48" s="93">
        <v>746.28167850600005</v>
      </c>
      <c r="P48" s="94">
        <v>4.7302476867103994E-5</v>
      </c>
      <c r="Q48" s="94">
        <v>6.8285387314094989E-2</v>
      </c>
      <c r="R48" s="94">
        <f>O48/'סכום נכסי הקרן'!$C$42</f>
        <v>2.3384853979030045E-2</v>
      </c>
    </row>
    <row r="49" spans="2:18">
      <c r="B49" s="85" t="s">
        <v>286</v>
      </c>
      <c r="C49" s="83" t="s">
        <v>287</v>
      </c>
      <c r="D49" s="96" t="s">
        <v>120</v>
      </c>
      <c r="E49" s="83" t="s">
        <v>229</v>
      </c>
      <c r="F49" s="83"/>
      <c r="G49" s="83"/>
      <c r="H49" s="93">
        <v>1.9399999999984145</v>
      </c>
      <c r="I49" s="96" t="s">
        <v>133</v>
      </c>
      <c r="J49" s="97">
        <v>5.5E-2</v>
      </c>
      <c r="K49" s="94">
        <v>1.7999999999955816E-3</v>
      </c>
      <c r="L49" s="93">
        <v>662770.29767799994</v>
      </c>
      <c r="M49" s="95">
        <v>116.1</v>
      </c>
      <c r="N49" s="83"/>
      <c r="O49" s="93">
        <v>769.47629381299998</v>
      </c>
      <c r="P49" s="94">
        <v>3.7399145182189572E-5</v>
      </c>
      <c r="Q49" s="94">
        <v>7.0407713689587259E-2</v>
      </c>
      <c r="R49" s="94">
        <f>O49/'סכום נכסי הקרן'!$C$42</f>
        <v>2.4111660904184387E-2</v>
      </c>
    </row>
    <row r="50" spans="2:18">
      <c r="B50" s="85" t="s">
        <v>288</v>
      </c>
      <c r="C50" s="83" t="s">
        <v>289</v>
      </c>
      <c r="D50" s="96" t="s">
        <v>120</v>
      </c>
      <c r="E50" s="83" t="s">
        <v>229</v>
      </c>
      <c r="F50" s="83"/>
      <c r="G50" s="83"/>
      <c r="H50" s="93">
        <v>15.029999999988373</v>
      </c>
      <c r="I50" s="96" t="s">
        <v>133</v>
      </c>
      <c r="J50" s="97">
        <v>5.5E-2</v>
      </c>
      <c r="K50" s="94">
        <v>1.619999999998048E-2</v>
      </c>
      <c r="L50" s="93">
        <v>266873.80726600002</v>
      </c>
      <c r="M50" s="95">
        <v>176.61</v>
      </c>
      <c r="N50" s="83"/>
      <c r="O50" s="93">
        <v>471.32581821599996</v>
      </c>
      <c r="P50" s="94">
        <v>1.459632828116261E-5</v>
      </c>
      <c r="Q50" s="94">
        <v>4.3126699978007728E-2</v>
      </c>
      <c r="R50" s="94">
        <f>O50/'סכום נכסי הקרן'!$C$42</f>
        <v>1.4769068775201618E-2</v>
      </c>
    </row>
    <row r="51" spans="2:18">
      <c r="B51" s="85" t="s">
        <v>290</v>
      </c>
      <c r="C51" s="83" t="s">
        <v>291</v>
      </c>
      <c r="D51" s="96" t="s">
        <v>120</v>
      </c>
      <c r="E51" s="83" t="s">
        <v>229</v>
      </c>
      <c r="F51" s="83"/>
      <c r="G51" s="83"/>
      <c r="H51" s="93">
        <v>3.029999999998406</v>
      </c>
      <c r="I51" s="96" t="s">
        <v>133</v>
      </c>
      <c r="J51" s="97">
        <v>4.2500000000000003E-2</v>
      </c>
      <c r="K51" s="94">
        <v>3.0000000000020167E-3</v>
      </c>
      <c r="L51" s="93">
        <v>427519.10314100003</v>
      </c>
      <c r="M51" s="95">
        <v>115.95</v>
      </c>
      <c r="N51" s="83"/>
      <c r="O51" s="93">
        <v>495.70842059300008</v>
      </c>
      <c r="P51" s="94">
        <v>2.526531237726741E-5</v>
      </c>
      <c r="Q51" s="94">
        <v>4.5357728147387665E-2</v>
      </c>
      <c r="R51" s="94">
        <f>O51/'סכום נכסי הקרן'!$C$42</f>
        <v>1.5533101462371914E-2</v>
      </c>
    </row>
    <row r="52" spans="2:18">
      <c r="B52" s="85" t="s">
        <v>292</v>
      </c>
      <c r="C52" s="83" t="s">
        <v>293</v>
      </c>
      <c r="D52" s="96" t="s">
        <v>120</v>
      </c>
      <c r="E52" s="83" t="s">
        <v>229</v>
      </c>
      <c r="F52" s="83"/>
      <c r="G52" s="83"/>
      <c r="H52" s="93">
        <v>6.750000000007752</v>
      </c>
      <c r="I52" s="96" t="s">
        <v>133</v>
      </c>
      <c r="J52" s="97">
        <v>0.02</v>
      </c>
      <c r="K52" s="94">
        <v>7.2000000000227368E-3</v>
      </c>
      <c r="L52" s="93">
        <v>175101.71407799999</v>
      </c>
      <c r="M52" s="95">
        <v>110.52</v>
      </c>
      <c r="N52" s="83"/>
      <c r="O52" s="93">
        <v>193.52241319799998</v>
      </c>
      <c r="P52" s="94">
        <v>1.075195216163254E-5</v>
      </c>
      <c r="Q52" s="94">
        <v>1.7707459957530647E-2</v>
      </c>
      <c r="R52" s="94">
        <f>O52/'סכום נכסי הקרן'!$C$42</f>
        <v>6.0640553086663525E-3</v>
      </c>
    </row>
    <row r="53" spans="2:18">
      <c r="B53" s="85" t="s">
        <v>294</v>
      </c>
      <c r="C53" s="83" t="s">
        <v>295</v>
      </c>
      <c r="D53" s="96" t="s">
        <v>120</v>
      </c>
      <c r="E53" s="83" t="s">
        <v>229</v>
      </c>
      <c r="F53" s="83"/>
      <c r="G53" s="83"/>
      <c r="H53" s="93">
        <v>1.3200000000002738</v>
      </c>
      <c r="I53" s="96" t="s">
        <v>133</v>
      </c>
      <c r="J53" s="97">
        <v>0.01</v>
      </c>
      <c r="K53" s="94">
        <v>1.3000000000018236E-3</v>
      </c>
      <c r="L53" s="93">
        <v>430812.17031800002</v>
      </c>
      <c r="M53" s="95">
        <v>101.83</v>
      </c>
      <c r="N53" s="83"/>
      <c r="O53" s="93">
        <v>438.69605218399994</v>
      </c>
      <c r="P53" s="94">
        <v>2.9164950779646204E-5</v>
      </c>
      <c r="Q53" s="94">
        <v>4.0141049551852305E-2</v>
      </c>
      <c r="R53" s="94">
        <f>O53/'סכום נכסי הקרן'!$C$42</f>
        <v>1.3746609915490914E-2</v>
      </c>
    </row>
    <row r="54" spans="2:18">
      <c r="B54" s="85" t="s">
        <v>296</v>
      </c>
      <c r="C54" s="83" t="s">
        <v>297</v>
      </c>
      <c r="D54" s="96" t="s">
        <v>120</v>
      </c>
      <c r="E54" s="83" t="s">
        <v>229</v>
      </c>
      <c r="F54" s="83"/>
      <c r="G54" s="83"/>
      <c r="H54" s="93">
        <v>2.5599999999999272</v>
      </c>
      <c r="I54" s="96" t="s">
        <v>133</v>
      </c>
      <c r="J54" s="97">
        <v>7.4999999999999997E-3</v>
      </c>
      <c r="K54" s="94">
        <v>2.3000000000032664E-3</v>
      </c>
      <c r="L54" s="93">
        <v>542077.33725500002</v>
      </c>
      <c r="M54" s="95">
        <v>101.65</v>
      </c>
      <c r="N54" s="83"/>
      <c r="O54" s="93">
        <v>551.02163263400007</v>
      </c>
      <c r="P54" s="94">
        <v>7.2189811509595887E-5</v>
      </c>
      <c r="Q54" s="94">
        <v>5.0418932537890433E-2</v>
      </c>
      <c r="R54" s="94">
        <f>O54/'סכום נכסי הקרן'!$C$42</f>
        <v>1.7266349676745049E-2</v>
      </c>
    </row>
    <row r="55" spans="2:18">
      <c r="B55" s="85" t="s">
        <v>298</v>
      </c>
      <c r="C55" s="83" t="s">
        <v>299</v>
      </c>
      <c r="D55" s="96" t="s">
        <v>120</v>
      </c>
      <c r="E55" s="83" t="s">
        <v>229</v>
      </c>
      <c r="F55" s="83"/>
      <c r="G55" s="83"/>
      <c r="H55" s="93">
        <v>5.4300000000015558</v>
      </c>
      <c r="I55" s="96" t="s">
        <v>133</v>
      </c>
      <c r="J55" s="97">
        <v>1.7500000000000002E-2</v>
      </c>
      <c r="K55" s="94">
        <v>5.400000000012564E-3</v>
      </c>
      <c r="L55" s="93">
        <v>341139.26891500002</v>
      </c>
      <c r="M55" s="95">
        <v>107.33</v>
      </c>
      <c r="N55" s="83"/>
      <c r="O55" s="93">
        <v>366.14477920100006</v>
      </c>
      <c r="P55" s="94">
        <v>1.7488522468139539E-5</v>
      </c>
      <c r="Q55" s="94">
        <v>3.350254840883523E-2</v>
      </c>
      <c r="R55" s="94">
        <f>O55/'סכום נכסי הקרן'!$C$42</f>
        <v>1.1473204345496663E-2</v>
      </c>
    </row>
    <row r="56" spans="2:18">
      <c r="B56" s="85" t="s">
        <v>300</v>
      </c>
      <c r="C56" s="83" t="s">
        <v>301</v>
      </c>
      <c r="D56" s="96" t="s">
        <v>120</v>
      </c>
      <c r="E56" s="83" t="s">
        <v>229</v>
      </c>
      <c r="F56" s="83"/>
      <c r="G56" s="83"/>
      <c r="H56" s="93">
        <v>8.0400000000441842</v>
      </c>
      <c r="I56" s="96" t="s">
        <v>133</v>
      </c>
      <c r="J56" s="97">
        <v>2.2499999999999999E-2</v>
      </c>
      <c r="K56" s="94">
        <v>8.5000000000789045E-3</v>
      </c>
      <c r="L56" s="93">
        <v>84587.92882500001</v>
      </c>
      <c r="M56" s="95">
        <v>112.37</v>
      </c>
      <c r="N56" s="83"/>
      <c r="O56" s="93">
        <v>95.051453645000009</v>
      </c>
      <c r="P56" s="94">
        <v>5.4312476287069949E-6</v>
      </c>
      <c r="Q56" s="94">
        <v>8.6972861773992848E-3</v>
      </c>
      <c r="R56" s="94">
        <f>O56/'סכום נכסי הקרן'!$C$42</f>
        <v>2.9784522761334242E-3</v>
      </c>
    </row>
    <row r="57" spans="2:18">
      <c r="B57" s="85" t="s">
        <v>302</v>
      </c>
      <c r="C57" s="83" t="s">
        <v>303</v>
      </c>
      <c r="D57" s="96" t="s">
        <v>120</v>
      </c>
      <c r="E57" s="83" t="s">
        <v>229</v>
      </c>
      <c r="F57" s="83"/>
      <c r="G57" s="83"/>
      <c r="H57" s="93">
        <v>7.9999996663424069E-2</v>
      </c>
      <c r="I57" s="96" t="s">
        <v>133</v>
      </c>
      <c r="J57" s="97">
        <v>0.05</v>
      </c>
      <c r="K57" s="94">
        <v>3.5000000278047998E-3</v>
      </c>
      <c r="L57" s="93">
        <v>68.524360999999999</v>
      </c>
      <c r="M57" s="95">
        <v>104.97</v>
      </c>
      <c r="N57" s="83"/>
      <c r="O57" s="93">
        <v>7.1930027999999993E-2</v>
      </c>
      <c r="P57" s="94">
        <v>9.260456427824324E-9</v>
      </c>
      <c r="Q57" s="94">
        <v>6.581656716170081E-6</v>
      </c>
      <c r="R57" s="94">
        <f>O57/'סכום נכסי הקרן'!$C$42</f>
        <v>2.2539387605695032E-6</v>
      </c>
    </row>
    <row r="58" spans="2:18">
      <c r="B58" s="86"/>
      <c r="C58" s="83"/>
      <c r="D58" s="83"/>
      <c r="E58" s="83"/>
      <c r="F58" s="83"/>
      <c r="G58" s="83"/>
      <c r="H58" s="83"/>
      <c r="I58" s="83"/>
      <c r="J58" s="83"/>
      <c r="K58" s="94"/>
      <c r="L58" s="93"/>
      <c r="M58" s="95"/>
      <c r="N58" s="83"/>
      <c r="O58" s="83"/>
      <c r="P58" s="83"/>
      <c r="Q58" s="94"/>
      <c r="R58" s="83"/>
    </row>
    <row r="59" spans="2:18">
      <c r="B59" s="84" t="s">
        <v>25</v>
      </c>
      <c r="C59" s="81"/>
      <c r="D59" s="81"/>
      <c r="E59" s="81"/>
      <c r="F59" s="81"/>
      <c r="G59" s="81"/>
      <c r="H59" s="90">
        <v>0.41000000001866388</v>
      </c>
      <c r="I59" s="81"/>
      <c r="J59" s="81"/>
      <c r="K59" s="91">
        <v>1.9999999994257281E-3</v>
      </c>
      <c r="L59" s="90"/>
      <c r="M59" s="92"/>
      <c r="N59" s="81"/>
      <c r="O59" s="90">
        <v>6.9653426069999993</v>
      </c>
      <c r="P59" s="81"/>
      <c r="Q59" s="91">
        <v>6.3733457673319921E-4</v>
      </c>
      <c r="R59" s="91">
        <f>O59/'סכום נכסי הקרן'!$C$42</f>
        <v>2.1826010803948989E-4</v>
      </c>
    </row>
    <row r="60" spans="2:18">
      <c r="B60" s="85" t="s">
        <v>304</v>
      </c>
      <c r="C60" s="83" t="s">
        <v>305</v>
      </c>
      <c r="D60" s="96" t="s">
        <v>120</v>
      </c>
      <c r="E60" s="83" t="s">
        <v>229</v>
      </c>
      <c r="F60" s="83"/>
      <c r="G60" s="83"/>
      <c r="H60" s="93">
        <v>0.41000000001866388</v>
      </c>
      <c r="I60" s="96" t="s">
        <v>133</v>
      </c>
      <c r="J60" s="97">
        <v>1.2999999999999999E-3</v>
      </c>
      <c r="K60" s="94">
        <v>1.9999999994257281E-3</v>
      </c>
      <c r="L60" s="93">
        <v>6966.0394020000003</v>
      </c>
      <c r="M60" s="95">
        <v>99.99</v>
      </c>
      <c r="N60" s="83"/>
      <c r="O60" s="93">
        <v>6.9653426069999993</v>
      </c>
      <c r="P60" s="94">
        <v>4.3831438931377764E-7</v>
      </c>
      <c r="Q60" s="94">
        <v>6.3733457673319921E-4</v>
      </c>
      <c r="R60" s="94">
        <f>O60/'סכום נכסי הקרן'!$C$42</f>
        <v>2.1826010803948989E-4</v>
      </c>
    </row>
    <row r="61" spans="2:18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2:18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2:18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2:18">
      <c r="B64" s="133" t="s">
        <v>112</v>
      </c>
      <c r="C64" s="135"/>
      <c r="D64" s="135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33" t="s">
        <v>198</v>
      </c>
      <c r="C65" s="135"/>
      <c r="D65" s="135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55" t="s">
        <v>206</v>
      </c>
      <c r="C66" s="155"/>
      <c r="D66" s="155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</row>
    <row r="144" spans="2:18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</row>
    <row r="145" spans="2:18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</row>
    <row r="146" spans="2:18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</row>
    <row r="147" spans="2:18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</row>
    <row r="148" spans="2:18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</row>
    <row r="149" spans="2:18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</row>
    <row r="150" spans="2:18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</row>
    <row r="151" spans="2:18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</row>
    <row r="152" spans="2:18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</row>
    <row r="153" spans="2:18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</row>
    <row r="154" spans="2:18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</row>
    <row r="155" spans="2:18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</row>
    <row r="156" spans="2:18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</row>
    <row r="157" spans="2:18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</row>
    <row r="158" spans="2:18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</row>
    <row r="159" spans="2:18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</row>
    <row r="160" spans="2:18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</row>
    <row r="161" spans="2:18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</row>
    <row r="162" spans="2:18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</row>
    <row r="163" spans="2:18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</row>
    <row r="164" spans="2:18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</row>
    <row r="165" spans="2:18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</row>
    <row r="166" spans="2:18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</row>
    <row r="167" spans="2:18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</row>
    <row r="168" spans="2:18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</row>
    <row r="169" spans="2:18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</row>
    <row r="170" spans="2:18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</row>
    <row r="171" spans="2:18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</row>
    <row r="172" spans="2:18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</row>
    <row r="173" spans="2:18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</row>
    <row r="174" spans="2:18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</row>
    <row r="175" spans="2:18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</row>
    <row r="176" spans="2:18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</row>
    <row r="177" spans="2:18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</row>
    <row r="178" spans="2:18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</row>
    <row r="179" spans="2:18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</row>
    <row r="180" spans="2:18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</row>
    <row r="181" spans="2:18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2:18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</row>
    <row r="183" spans="2:18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</row>
    <row r="184" spans="2:18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</row>
    <row r="185" spans="2:18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</row>
    <row r="186" spans="2:18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</row>
    <row r="187" spans="2:18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</row>
    <row r="188" spans="2:18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</row>
    <row r="189" spans="2:18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</row>
    <row r="190" spans="2:18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</row>
    <row r="191" spans="2:18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</row>
    <row r="192" spans="2:18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</row>
    <row r="193" spans="2:18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</row>
    <row r="194" spans="2:18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</row>
    <row r="195" spans="2:18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</row>
    <row r="196" spans="2:18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</row>
    <row r="197" spans="2:18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</row>
    <row r="198" spans="2:18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</row>
    <row r="199" spans="2:18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</row>
    <row r="200" spans="2:18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</row>
    <row r="201" spans="2:18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</row>
    <row r="202" spans="2:18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</row>
    <row r="203" spans="2:18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</row>
    <row r="204" spans="2:18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</row>
    <row r="205" spans="2:18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</row>
    <row r="206" spans="2:18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</row>
    <row r="207" spans="2:18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</row>
    <row r="208" spans="2:18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</row>
    <row r="209" spans="2:18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</row>
    <row r="210" spans="2:18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</row>
    <row r="211" spans="2:18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</row>
    <row r="212" spans="2:18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</row>
    <row r="213" spans="2:18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</row>
    <row r="214" spans="2:18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</row>
    <row r="215" spans="2:18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</row>
    <row r="216" spans="2:18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</row>
    <row r="217" spans="2:18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</row>
    <row r="218" spans="2:18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</row>
    <row r="219" spans="2:18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</row>
    <row r="220" spans="2:18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</row>
    <row r="221" spans="2:18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</row>
    <row r="222" spans="2:18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</row>
    <row r="223" spans="2:18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</row>
    <row r="224" spans="2:18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</row>
    <row r="225" spans="2:18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</row>
    <row r="226" spans="2:18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</row>
    <row r="227" spans="2:18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</row>
    <row r="228" spans="2:18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</row>
    <row r="229" spans="2:18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</row>
    <row r="230" spans="2:18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</row>
    <row r="231" spans="2:18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</row>
    <row r="232" spans="2:18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</row>
    <row r="233" spans="2:18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</row>
    <row r="234" spans="2:18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</row>
    <row r="235" spans="2:18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</row>
    <row r="236" spans="2:18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</row>
    <row r="237" spans="2:18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</row>
    <row r="238" spans="2:18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</row>
    <row r="239" spans="2:18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</row>
    <row r="240" spans="2:18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</row>
    <row r="241" spans="2:18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</row>
    <row r="242" spans="2:18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</row>
    <row r="243" spans="2:18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</row>
    <row r="244" spans="2:18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</row>
    <row r="245" spans="2:18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</row>
    <row r="246" spans="2:18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</row>
    <row r="247" spans="2:18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</row>
    <row r="248" spans="2:18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</row>
    <row r="249" spans="2:18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</row>
    <row r="250" spans="2:18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</row>
    <row r="251" spans="2:18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</row>
    <row r="252" spans="2:18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</row>
    <row r="253" spans="2:18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</row>
    <row r="254" spans="2:18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</row>
    <row r="255" spans="2:18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</row>
    <row r="256" spans="2:18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</row>
    <row r="257" spans="2:18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</row>
    <row r="258" spans="2:18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</row>
    <row r="259" spans="2:18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</row>
    <row r="260" spans="2:18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</row>
    <row r="261" spans="2:18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</row>
    <row r="262" spans="2:18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</row>
    <row r="263" spans="2:18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</row>
    <row r="264" spans="2:18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</row>
    <row r="265" spans="2:18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</row>
    <row r="266" spans="2:18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</row>
    <row r="267" spans="2:18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</row>
    <row r="268" spans="2:18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</row>
    <row r="269" spans="2:18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</row>
    <row r="270" spans="2:18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</row>
    <row r="271" spans="2:18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</row>
    <row r="272" spans="2:18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</row>
    <row r="273" spans="2:18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</row>
    <row r="274" spans="2:18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</row>
    <row r="275" spans="2:18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</row>
    <row r="276" spans="2:18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</row>
    <row r="277" spans="2:18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</row>
    <row r="278" spans="2:18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</row>
    <row r="279" spans="2:18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</row>
    <row r="280" spans="2:18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</row>
    <row r="281" spans="2:18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</row>
    <row r="282" spans="2:18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</row>
    <row r="283" spans="2:18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</row>
    <row r="284" spans="2:18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</row>
    <row r="285" spans="2:18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</row>
    <row r="286" spans="2:18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</row>
    <row r="287" spans="2:18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</row>
    <row r="288" spans="2:18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</row>
    <row r="289" spans="2:18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</row>
    <row r="290" spans="2:18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</row>
    <row r="291" spans="2:18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</row>
    <row r="292" spans="2:18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</row>
    <row r="293" spans="2:18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</row>
    <row r="294" spans="2:18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</row>
    <row r="295" spans="2:18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</row>
    <row r="296" spans="2:18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</row>
    <row r="297" spans="2:18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</row>
    <row r="298" spans="2:18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</row>
    <row r="299" spans="2:18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</row>
    <row r="300" spans="2:18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</row>
    <row r="301" spans="2:18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</row>
    <row r="302" spans="2:18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</row>
    <row r="303" spans="2:18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</row>
    <row r="304" spans="2:18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</row>
    <row r="305" spans="2:18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</row>
    <row r="306" spans="2:18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</row>
    <row r="307" spans="2:18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</row>
    <row r="308" spans="2:18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</row>
    <row r="309" spans="2:18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</row>
    <row r="310" spans="2:18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</row>
    <row r="311" spans="2:18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</row>
    <row r="312" spans="2:18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</row>
    <row r="313" spans="2:18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</row>
    <row r="314" spans="2:18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</row>
    <row r="315" spans="2:18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</row>
    <row r="316" spans="2:18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</row>
    <row r="317" spans="2:18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</row>
    <row r="318" spans="2:18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</row>
    <row r="319" spans="2:18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</row>
    <row r="320" spans="2:18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</row>
    <row r="321" spans="2:18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</row>
    <row r="322" spans="2:18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</row>
    <row r="323" spans="2:18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</row>
    <row r="324" spans="2:18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</row>
    <row r="325" spans="2:18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</row>
    <row r="326" spans="2:18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</row>
    <row r="327" spans="2:18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</row>
    <row r="328" spans="2:18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</row>
    <row r="329" spans="2:18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</row>
    <row r="330" spans="2:18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</row>
    <row r="331" spans="2:18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</row>
    <row r="332" spans="2:18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</row>
    <row r="333" spans="2:18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</row>
    <row r="334" spans="2:18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</row>
    <row r="335" spans="2:18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</row>
    <row r="336" spans="2:18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</row>
    <row r="337" spans="2:18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</row>
    <row r="338" spans="2:18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</row>
    <row r="339" spans="2:18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</row>
    <row r="340" spans="2:18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</row>
    <row r="341" spans="2:18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</row>
    <row r="342" spans="2:18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</row>
    <row r="343" spans="2:18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</row>
    <row r="344" spans="2:18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</row>
    <row r="345" spans="2:18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</row>
    <row r="346" spans="2:18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</row>
    <row r="347" spans="2:18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</row>
    <row r="348" spans="2:18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</row>
    <row r="349" spans="2:18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</row>
    <row r="350" spans="2:18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</row>
    <row r="351" spans="2:18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</row>
    <row r="352" spans="2:18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</row>
    <row r="353" spans="2:18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</row>
    <row r="354" spans="2:18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</row>
    <row r="355" spans="2:18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</row>
    <row r="356" spans="2:18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</row>
    <row r="357" spans="2:18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</row>
    <row r="358" spans="2:18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</row>
    <row r="359" spans="2:18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</row>
    <row r="360" spans="2:18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</row>
    <row r="361" spans="2:18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</row>
    <row r="362" spans="2:18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</row>
    <row r="363" spans="2:18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</row>
    <row r="364" spans="2:18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</row>
    <row r="365" spans="2:18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</row>
    <row r="366" spans="2:18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</row>
    <row r="367" spans="2:18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</row>
    <row r="368" spans="2:18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</row>
    <row r="369" spans="2:18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</row>
    <row r="370" spans="2:18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</row>
    <row r="371" spans="2:18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</row>
    <row r="372" spans="2:18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</row>
    <row r="373" spans="2:18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</row>
    <row r="374" spans="2:18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</row>
    <row r="375" spans="2:18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</row>
    <row r="376" spans="2:18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</row>
    <row r="377" spans="2:18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</row>
    <row r="378" spans="2:18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</row>
    <row r="379" spans="2:18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</row>
    <row r="380" spans="2:18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</row>
    <row r="381" spans="2:18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</row>
    <row r="382" spans="2:18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</row>
    <row r="383" spans="2:18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</row>
    <row r="384" spans="2:18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</row>
    <row r="385" spans="2:18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</row>
    <row r="386" spans="2:18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</row>
    <row r="387" spans="2:18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</row>
    <row r="388" spans="2:18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</row>
    <row r="389" spans="2:18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</row>
    <row r="390" spans="2:18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</row>
    <row r="391" spans="2:18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</row>
    <row r="392" spans="2:18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</row>
    <row r="393" spans="2:18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</row>
    <row r="394" spans="2:18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</row>
    <row r="395" spans="2:18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</row>
    <row r="396" spans="2:18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</row>
    <row r="397" spans="2:18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</row>
    <row r="398" spans="2:18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</row>
    <row r="399" spans="2:18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</row>
    <row r="400" spans="2:18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</row>
    <row r="401" spans="2:18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</row>
    <row r="402" spans="2:18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</row>
    <row r="403" spans="2:18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</row>
    <row r="404" spans="2:18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</row>
    <row r="405" spans="2:18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</row>
    <row r="406" spans="2:18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</row>
    <row r="407" spans="2:18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</row>
    <row r="408" spans="2:18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</row>
    <row r="409" spans="2:18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</row>
    <row r="410" spans="2:18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</row>
    <row r="411" spans="2:18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</row>
    <row r="412" spans="2:18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</row>
    <row r="413" spans="2:18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</row>
    <row r="414" spans="2:18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</row>
    <row r="415" spans="2:18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</row>
    <row r="416" spans="2:18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</row>
    <row r="417" spans="2:18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</row>
    <row r="418" spans="2:18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</row>
    <row r="419" spans="2:18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</row>
    <row r="420" spans="2:18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</row>
    <row r="421" spans="2:18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</row>
    <row r="422" spans="2:18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</row>
    <row r="423" spans="2:18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</row>
    <row r="424" spans="2:18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</row>
    <row r="425" spans="2:18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</row>
    <row r="426" spans="2:18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</row>
    <row r="427" spans="2:18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</row>
    <row r="428" spans="2:18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</row>
    <row r="429" spans="2:18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</row>
    <row r="430" spans="2:18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</row>
    <row r="431" spans="2:18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</row>
    <row r="432" spans="2:18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</row>
    <row r="433" spans="2:18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</row>
    <row r="434" spans="2:18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</row>
    <row r="435" spans="2:18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</row>
    <row r="436" spans="2:18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</row>
    <row r="437" spans="2:18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</row>
    <row r="438" spans="2:18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</row>
    <row r="439" spans="2:18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</row>
    <row r="440" spans="2:18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</row>
    <row r="441" spans="2:18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</row>
    <row r="442" spans="2:18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</row>
    <row r="443" spans="2:18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</row>
    <row r="444" spans="2:18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</row>
    <row r="445" spans="2:18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</row>
    <row r="446" spans="2:18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</row>
    <row r="447" spans="2:18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</row>
    <row r="448" spans="2:18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</row>
    <row r="449" spans="2:18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</row>
    <row r="450" spans="2:18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</row>
    <row r="451" spans="2:18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</row>
    <row r="452" spans="2:18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</row>
    <row r="453" spans="2:18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</row>
    <row r="454" spans="2:18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</row>
    <row r="455" spans="2:18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</row>
    <row r="456" spans="2:18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</row>
    <row r="457" spans="2:18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</row>
    <row r="458" spans="2:18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</row>
    <row r="459" spans="2:18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</row>
    <row r="460" spans="2:18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</row>
    <row r="461" spans="2:18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</row>
    <row r="462" spans="2:18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</row>
    <row r="463" spans="2:18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</row>
    <row r="464" spans="2:18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</row>
    <row r="465" spans="2:18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</row>
    <row r="466" spans="2:18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</row>
    <row r="467" spans="2:18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</row>
    <row r="468" spans="2:18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</row>
    <row r="469" spans="2:18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</row>
    <row r="470" spans="2:18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</row>
    <row r="471" spans="2:18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</row>
    <row r="472" spans="2:18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</row>
    <row r="473" spans="2:18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</row>
    <row r="474" spans="2:18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</row>
    <row r="475" spans="2:18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</row>
    <row r="476" spans="2:18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</row>
    <row r="477" spans="2:18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</row>
    <row r="478" spans="2:18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</row>
    <row r="479" spans="2:18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</row>
    <row r="480" spans="2:18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</row>
    <row r="481" spans="2:18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</row>
    <row r="482" spans="2:18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</row>
    <row r="483" spans="2:18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</row>
    <row r="484" spans="2:18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</row>
    <row r="485" spans="2:18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</row>
    <row r="486" spans="2:18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</row>
    <row r="487" spans="2:18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</row>
    <row r="488" spans="2:18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</row>
    <row r="489" spans="2:18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</row>
    <row r="490" spans="2:18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</row>
    <row r="491" spans="2:18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</row>
    <row r="492" spans="2:18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</row>
    <row r="493" spans="2:18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</row>
    <row r="494" spans="2:18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</row>
    <row r="495" spans="2:18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</row>
    <row r="496" spans="2:18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</row>
    <row r="497" spans="2:18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</row>
    <row r="498" spans="2:18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</row>
    <row r="499" spans="2:18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</row>
    <row r="500" spans="2:18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</row>
    <row r="501" spans="2:18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</row>
    <row r="502" spans="2:18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</row>
    <row r="503" spans="2:18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</row>
    <row r="504" spans="2:18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</row>
    <row r="505" spans="2:18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</row>
    <row r="506" spans="2:18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</row>
    <row r="507" spans="2:18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</row>
    <row r="508" spans="2:18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</row>
    <row r="509" spans="2:18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</row>
    <row r="510" spans="2:18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</row>
    <row r="511" spans="2:18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N32:N1048576 C5:C29 O1:Q9 O11:Q1048576 C67:D1048576 E1:I30 D1:D29 A1:B1048576 E32:I1048576 C32:D65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4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146</v>
      </c>
      <c r="C1" s="77" t="s" vm="1">
        <v>224</v>
      </c>
    </row>
    <row r="2" spans="2:20">
      <c r="B2" s="56" t="s">
        <v>145</v>
      </c>
      <c r="C2" s="77" t="s">
        <v>225</v>
      </c>
    </row>
    <row r="3" spans="2:20">
      <c r="B3" s="56" t="s">
        <v>147</v>
      </c>
      <c r="C3" s="77" t="s">
        <v>226</v>
      </c>
    </row>
    <row r="4" spans="2:20">
      <c r="B4" s="56" t="s">
        <v>148</v>
      </c>
      <c r="C4" s="77">
        <v>12152</v>
      </c>
    </row>
    <row r="6" spans="2:20" ht="26.25" customHeight="1">
      <c r="B6" s="152" t="s">
        <v>174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</row>
    <row r="7" spans="2:20" ht="26.25" customHeight="1">
      <c r="B7" s="152" t="s">
        <v>88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</row>
    <row r="8" spans="2:20" s="3" customFormat="1" ht="78.75">
      <c r="B8" s="37" t="s">
        <v>115</v>
      </c>
      <c r="C8" s="13" t="s">
        <v>46</v>
      </c>
      <c r="D8" s="13" t="s">
        <v>119</v>
      </c>
      <c r="E8" s="13" t="s">
        <v>190</v>
      </c>
      <c r="F8" s="13" t="s">
        <v>117</v>
      </c>
      <c r="G8" s="13" t="s">
        <v>67</v>
      </c>
      <c r="H8" s="13" t="s">
        <v>15</v>
      </c>
      <c r="I8" s="13" t="s">
        <v>68</v>
      </c>
      <c r="J8" s="13" t="s">
        <v>102</v>
      </c>
      <c r="K8" s="13" t="s">
        <v>18</v>
      </c>
      <c r="L8" s="13" t="s">
        <v>101</v>
      </c>
      <c r="M8" s="13" t="s">
        <v>17</v>
      </c>
      <c r="N8" s="13" t="s">
        <v>19</v>
      </c>
      <c r="O8" s="13" t="s">
        <v>200</v>
      </c>
      <c r="P8" s="13" t="s">
        <v>199</v>
      </c>
      <c r="Q8" s="13" t="s">
        <v>64</v>
      </c>
      <c r="R8" s="13" t="s">
        <v>61</v>
      </c>
      <c r="S8" s="13" t="s">
        <v>149</v>
      </c>
      <c r="T8" s="38" t="s">
        <v>151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207</v>
      </c>
      <c r="P9" s="16"/>
      <c r="Q9" s="16" t="s">
        <v>203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113</v>
      </c>
      <c r="R10" s="19" t="s">
        <v>114</v>
      </c>
      <c r="S10" s="45" t="s">
        <v>152</v>
      </c>
      <c r="T10" s="72" t="s">
        <v>191</v>
      </c>
    </row>
    <row r="11" spans="2:20" s="4" customFormat="1" ht="18" customHeight="1"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</row>
    <row r="12" spans="2:20">
      <c r="B12" s="133" t="s">
        <v>216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</row>
    <row r="13" spans="2:20">
      <c r="B13" s="133" t="s">
        <v>112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</row>
    <row r="14" spans="2:20">
      <c r="B14" s="133" t="s">
        <v>198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</row>
    <row r="15" spans="2:20">
      <c r="B15" s="133" t="s">
        <v>206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2:20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</row>
    <row r="17" spans="2:20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</row>
    <row r="18" spans="2:20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</row>
    <row r="19" spans="2:20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2:20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</row>
    <row r="21" spans="2:20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</row>
    <row r="22" spans="2:20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</row>
    <row r="23" spans="2:20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2:20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2:20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2:20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2:20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</row>
    <row r="28" spans="2:20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2:20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2:20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2:20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2:20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9.7109375" style="2" bestFit="1" customWidth="1"/>
    <col min="3" max="3" width="64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1.28515625" style="1" bestFit="1" customWidth="1"/>
    <col min="16" max="16" width="13.85546875" style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146</v>
      </c>
      <c r="C1" s="77" t="s" vm="1">
        <v>224</v>
      </c>
    </row>
    <row r="2" spans="2:21">
      <c r="B2" s="56" t="s">
        <v>145</v>
      </c>
      <c r="C2" s="77" t="s">
        <v>225</v>
      </c>
    </row>
    <row r="3" spans="2:21">
      <c r="B3" s="56" t="s">
        <v>147</v>
      </c>
      <c r="C3" s="77" t="s">
        <v>226</v>
      </c>
    </row>
    <row r="4" spans="2:21">
      <c r="B4" s="56" t="s">
        <v>148</v>
      </c>
      <c r="C4" s="77">
        <v>12152</v>
      </c>
    </row>
    <row r="6" spans="2:21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</row>
    <row r="7" spans="2:21" ht="26.25" customHeight="1">
      <c r="B7" s="158" t="s">
        <v>89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</row>
    <row r="8" spans="2:21" s="3" customFormat="1" ht="78.75">
      <c r="B8" s="22" t="s">
        <v>115</v>
      </c>
      <c r="C8" s="30" t="s">
        <v>46</v>
      </c>
      <c r="D8" s="30" t="s">
        <v>119</v>
      </c>
      <c r="E8" s="30" t="s">
        <v>190</v>
      </c>
      <c r="F8" s="30" t="s">
        <v>117</v>
      </c>
      <c r="G8" s="30" t="s">
        <v>67</v>
      </c>
      <c r="H8" s="30" t="s">
        <v>15</v>
      </c>
      <c r="I8" s="30" t="s">
        <v>68</v>
      </c>
      <c r="J8" s="30" t="s">
        <v>102</v>
      </c>
      <c r="K8" s="30" t="s">
        <v>18</v>
      </c>
      <c r="L8" s="30" t="s">
        <v>101</v>
      </c>
      <c r="M8" s="30" t="s">
        <v>17</v>
      </c>
      <c r="N8" s="30" t="s">
        <v>19</v>
      </c>
      <c r="O8" s="13" t="s">
        <v>200</v>
      </c>
      <c r="P8" s="30" t="s">
        <v>199</v>
      </c>
      <c r="Q8" s="30" t="s">
        <v>215</v>
      </c>
      <c r="R8" s="30" t="s">
        <v>64</v>
      </c>
      <c r="S8" s="13" t="s">
        <v>61</v>
      </c>
      <c r="T8" s="30" t="s">
        <v>149</v>
      </c>
      <c r="U8" s="14" t="s">
        <v>151</v>
      </c>
    </row>
    <row r="9" spans="2:21" s="3" customFormat="1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207</v>
      </c>
      <c r="P9" s="32"/>
      <c r="Q9" s="16" t="s">
        <v>203</v>
      </c>
      <c r="R9" s="32" t="s">
        <v>203</v>
      </c>
      <c r="S9" s="16" t="s">
        <v>20</v>
      </c>
      <c r="T9" s="32" t="s">
        <v>203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113</v>
      </c>
      <c r="R10" s="19" t="s">
        <v>114</v>
      </c>
      <c r="S10" s="19" t="s">
        <v>152</v>
      </c>
      <c r="T10" s="20" t="s">
        <v>191</v>
      </c>
      <c r="U10" s="20" t="s">
        <v>209</v>
      </c>
    </row>
    <row r="11" spans="2:2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79"/>
      <c r="K11" s="87">
        <v>4.5411944356100875</v>
      </c>
      <c r="L11" s="79"/>
      <c r="M11" s="79"/>
      <c r="N11" s="100">
        <v>1.303818956303455E-2</v>
      </c>
      <c r="O11" s="87"/>
      <c r="P11" s="89"/>
      <c r="Q11" s="87">
        <v>41.278776494999995</v>
      </c>
      <c r="R11" s="87">
        <v>10186.421790408003</v>
      </c>
      <c r="S11" s="79"/>
      <c r="T11" s="88">
        <v>1</v>
      </c>
      <c r="U11" s="88">
        <f>R11/'סכום נכסי הקרן'!$C$42</f>
        <v>0.31919313176008213</v>
      </c>
    </row>
    <row r="12" spans="2:21">
      <c r="B12" s="80" t="s">
        <v>196</v>
      </c>
      <c r="C12" s="81"/>
      <c r="D12" s="81"/>
      <c r="E12" s="81"/>
      <c r="F12" s="81"/>
      <c r="G12" s="81"/>
      <c r="H12" s="81"/>
      <c r="I12" s="81"/>
      <c r="J12" s="81"/>
      <c r="K12" s="90">
        <v>4.4590510900303721</v>
      </c>
      <c r="L12" s="81"/>
      <c r="M12" s="81"/>
      <c r="N12" s="101">
        <v>1.187562478271955E-2</v>
      </c>
      <c r="O12" s="90"/>
      <c r="P12" s="92"/>
      <c r="Q12" s="90">
        <v>41.278776495000002</v>
      </c>
      <c r="R12" s="90">
        <v>9692.9783399190001</v>
      </c>
      <c r="S12" s="81"/>
      <c r="T12" s="91">
        <v>0.95155870622266481</v>
      </c>
      <c r="U12" s="91">
        <f>R12/'סכום נכסי הקרן'!$C$42</f>
        <v>0.30373100349278431</v>
      </c>
    </row>
    <row r="13" spans="2:21">
      <c r="B13" s="99" t="s">
        <v>34</v>
      </c>
      <c r="C13" s="81"/>
      <c r="D13" s="81"/>
      <c r="E13" s="81"/>
      <c r="F13" s="81"/>
      <c r="G13" s="81"/>
      <c r="H13" s="81"/>
      <c r="I13" s="81"/>
      <c r="J13" s="81"/>
      <c r="K13" s="90">
        <v>4.4113774719252632</v>
      </c>
      <c r="L13" s="81"/>
      <c r="M13" s="81"/>
      <c r="N13" s="101">
        <v>7.8974749224915378E-3</v>
      </c>
      <c r="O13" s="90"/>
      <c r="P13" s="92"/>
      <c r="Q13" s="90">
        <v>37.370366825999994</v>
      </c>
      <c r="R13" s="90">
        <v>7350.3724937570014</v>
      </c>
      <c r="S13" s="81"/>
      <c r="T13" s="91">
        <v>0.72158532652539931</v>
      </c>
      <c r="U13" s="91">
        <f>R13/'סכום נכסי הקרן'!$C$42</f>
        <v>0.23032508020576367</v>
      </c>
    </row>
    <row r="14" spans="2:21">
      <c r="B14" s="86" t="s">
        <v>306</v>
      </c>
      <c r="C14" s="83" t="s">
        <v>307</v>
      </c>
      <c r="D14" s="96" t="s">
        <v>120</v>
      </c>
      <c r="E14" s="96" t="s">
        <v>308</v>
      </c>
      <c r="F14" s="83" t="s">
        <v>309</v>
      </c>
      <c r="G14" s="96" t="s">
        <v>310</v>
      </c>
      <c r="H14" s="83" t="s">
        <v>311</v>
      </c>
      <c r="I14" s="83" t="s">
        <v>312</v>
      </c>
      <c r="J14" s="83"/>
      <c r="K14" s="93">
        <v>2.8199999999887053</v>
      </c>
      <c r="L14" s="96" t="s">
        <v>133</v>
      </c>
      <c r="M14" s="97">
        <v>6.1999999999999998E-3</v>
      </c>
      <c r="N14" s="97">
        <v>-2.5000000000000001E-3</v>
      </c>
      <c r="O14" s="93">
        <v>125845.28740600002</v>
      </c>
      <c r="P14" s="95">
        <v>104.12</v>
      </c>
      <c r="Q14" s="83"/>
      <c r="R14" s="93">
        <v>131.03011196399999</v>
      </c>
      <c r="S14" s="94">
        <v>2.5410933997549074E-5</v>
      </c>
      <c r="T14" s="94">
        <v>1.2863212878872135E-2</v>
      </c>
      <c r="U14" s="94">
        <f>R14/'סכום נכסי הקרן'!$C$42</f>
        <v>4.105849203303819E-3</v>
      </c>
    </row>
    <row r="15" spans="2:21">
      <c r="B15" s="86" t="s">
        <v>313</v>
      </c>
      <c r="C15" s="83" t="s">
        <v>314</v>
      </c>
      <c r="D15" s="96" t="s">
        <v>120</v>
      </c>
      <c r="E15" s="96" t="s">
        <v>308</v>
      </c>
      <c r="F15" s="83" t="s">
        <v>315</v>
      </c>
      <c r="G15" s="96" t="s">
        <v>316</v>
      </c>
      <c r="H15" s="83" t="s">
        <v>311</v>
      </c>
      <c r="I15" s="83" t="s">
        <v>312</v>
      </c>
      <c r="J15" s="83"/>
      <c r="K15" s="93">
        <v>2.0499999999847418</v>
      </c>
      <c r="L15" s="96" t="s">
        <v>133</v>
      </c>
      <c r="M15" s="97">
        <v>3.5499999999999997E-2</v>
      </c>
      <c r="N15" s="97">
        <v>-2.6999999997863828E-3</v>
      </c>
      <c r="O15" s="93">
        <v>11029.561395000001</v>
      </c>
      <c r="P15" s="95">
        <v>118.84</v>
      </c>
      <c r="Q15" s="83"/>
      <c r="R15" s="93">
        <v>13.107530663999999</v>
      </c>
      <c r="S15" s="94">
        <v>3.868752319852961E-5</v>
      </c>
      <c r="T15" s="94">
        <v>1.2867649635657777E-3</v>
      </c>
      <c r="U15" s="94">
        <f>R15/'סכום נכסי הקרן'!$C$42</f>
        <v>4.1072653855970859E-4</v>
      </c>
    </row>
    <row r="16" spans="2:21">
      <c r="B16" s="86" t="s">
        <v>317</v>
      </c>
      <c r="C16" s="83" t="s">
        <v>318</v>
      </c>
      <c r="D16" s="96" t="s">
        <v>120</v>
      </c>
      <c r="E16" s="96" t="s">
        <v>308</v>
      </c>
      <c r="F16" s="83" t="s">
        <v>315</v>
      </c>
      <c r="G16" s="96" t="s">
        <v>316</v>
      </c>
      <c r="H16" s="83" t="s">
        <v>311</v>
      </c>
      <c r="I16" s="83" t="s">
        <v>312</v>
      </c>
      <c r="J16" s="83"/>
      <c r="K16" s="93">
        <v>0.94000000002208173</v>
      </c>
      <c r="L16" s="96" t="s">
        <v>133</v>
      </c>
      <c r="M16" s="97">
        <v>4.6500000000000007E-2</v>
      </c>
      <c r="N16" s="97">
        <v>-4.300000000993673E-3</v>
      </c>
      <c r="O16" s="93">
        <v>3559.9808229999999</v>
      </c>
      <c r="P16" s="95">
        <v>127.21</v>
      </c>
      <c r="Q16" s="83"/>
      <c r="R16" s="93">
        <v>4.5286515849999995</v>
      </c>
      <c r="S16" s="94">
        <v>1.7923394240124115E-5</v>
      </c>
      <c r="T16" s="94">
        <v>4.4457726944552631E-4</v>
      </c>
      <c r="U16" s="94">
        <f>R16/'סכום נכסי הקרן'!$C$42</f>
        <v>1.4190601094366342E-4</v>
      </c>
    </row>
    <row r="17" spans="2:21">
      <c r="B17" s="86" t="s">
        <v>319</v>
      </c>
      <c r="C17" s="83" t="s">
        <v>320</v>
      </c>
      <c r="D17" s="96" t="s">
        <v>120</v>
      </c>
      <c r="E17" s="96" t="s">
        <v>308</v>
      </c>
      <c r="F17" s="83" t="s">
        <v>315</v>
      </c>
      <c r="G17" s="96" t="s">
        <v>316</v>
      </c>
      <c r="H17" s="83" t="s">
        <v>311</v>
      </c>
      <c r="I17" s="83" t="s">
        <v>312</v>
      </c>
      <c r="J17" s="83"/>
      <c r="K17" s="93">
        <v>4.9799999999863758</v>
      </c>
      <c r="L17" s="96" t="s">
        <v>133</v>
      </c>
      <c r="M17" s="97">
        <v>1.4999999999999999E-2</v>
      </c>
      <c r="N17" s="97">
        <v>-2.1999999998637506E-3</v>
      </c>
      <c r="O17" s="93">
        <v>33096.450650999999</v>
      </c>
      <c r="P17" s="95">
        <v>110.88</v>
      </c>
      <c r="Q17" s="83"/>
      <c r="R17" s="93">
        <v>36.697343224999997</v>
      </c>
      <c r="S17" s="94">
        <v>6.4745686551478135E-5</v>
      </c>
      <c r="T17" s="94">
        <v>3.6025744839621584E-3</v>
      </c>
      <c r="U17" s="94">
        <f>R17/'סכום נכסי הקרן'!$C$42</f>
        <v>1.1499170319348431E-3</v>
      </c>
    </row>
    <row r="18" spans="2:21">
      <c r="B18" s="86" t="s">
        <v>321</v>
      </c>
      <c r="C18" s="83" t="s">
        <v>322</v>
      </c>
      <c r="D18" s="96" t="s">
        <v>120</v>
      </c>
      <c r="E18" s="96" t="s">
        <v>308</v>
      </c>
      <c r="F18" s="83" t="s">
        <v>323</v>
      </c>
      <c r="G18" s="96" t="s">
        <v>316</v>
      </c>
      <c r="H18" s="83" t="s">
        <v>324</v>
      </c>
      <c r="I18" s="83" t="s">
        <v>131</v>
      </c>
      <c r="J18" s="83"/>
      <c r="K18" s="93">
        <v>5.6799999999799793</v>
      </c>
      <c r="L18" s="96" t="s">
        <v>133</v>
      </c>
      <c r="M18" s="97">
        <v>1E-3</v>
      </c>
      <c r="N18" s="97">
        <v>-1.4999999998822357E-3</v>
      </c>
      <c r="O18" s="93">
        <v>33480.727214999999</v>
      </c>
      <c r="P18" s="95">
        <v>101.45</v>
      </c>
      <c r="Q18" s="83"/>
      <c r="R18" s="93">
        <v>33.966198876</v>
      </c>
      <c r="S18" s="94">
        <v>4.7829610307142855E-5</v>
      </c>
      <c r="T18" s="94">
        <v>3.3344583186201964E-3</v>
      </c>
      <c r="U18" s="94">
        <f>R18/'סכום נכסי הקרן'!$C$42</f>
        <v>1.0643361934438383E-3</v>
      </c>
    </row>
    <row r="19" spans="2:21">
      <c r="B19" s="86" t="s">
        <v>325</v>
      </c>
      <c r="C19" s="83" t="s">
        <v>326</v>
      </c>
      <c r="D19" s="96" t="s">
        <v>120</v>
      </c>
      <c r="E19" s="96" t="s">
        <v>308</v>
      </c>
      <c r="F19" s="83" t="s">
        <v>323</v>
      </c>
      <c r="G19" s="96" t="s">
        <v>316</v>
      </c>
      <c r="H19" s="83" t="s">
        <v>324</v>
      </c>
      <c r="I19" s="83" t="s">
        <v>131</v>
      </c>
      <c r="J19" s="83"/>
      <c r="K19" s="93">
        <v>0.73999999999779376</v>
      </c>
      <c r="L19" s="96" t="s">
        <v>133</v>
      </c>
      <c r="M19" s="97">
        <v>8.0000000000000002E-3</v>
      </c>
      <c r="N19" s="97">
        <v>5.2000000000441225E-3</v>
      </c>
      <c r="O19" s="93">
        <v>26391.47234</v>
      </c>
      <c r="P19" s="95">
        <v>103.05</v>
      </c>
      <c r="Q19" s="83"/>
      <c r="R19" s="93">
        <v>27.196412269</v>
      </c>
      <c r="S19" s="94">
        <v>6.1419289311739905E-5</v>
      </c>
      <c r="T19" s="94">
        <v>2.6698690500534129E-3</v>
      </c>
      <c r="U19" s="94">
        <f>R19/'סכום נכסי הקרן'!$C$42</f>
        <v>8.5220386347586432E-4</v>
      </c>
    </row>
    <row r="20" spans="2:21">
      <c r="B20" s="86" t="s">
        <v>327</v>
      </c>
      <c r="C20" s="83" t="s">
        <v>328</v>
      </c>
      <c r="D20" s="96" t="s">
        <v>120</v>
      </c>
      <c r="E20" s="96" t="s">
        <v>308</v>
      </c>
      <c r="F20" s="83" t="s">
        <v>329</v>
      </c>
      <c r="G20" s="96" t="s">
        <v>316</v>
      </c>
      <c r="H20" s="83" t="s">
        <v>324</v>
      </c>
      <c r="I20" s="83" t="s">
        <v>131</v>
      </c>
      <c r="J20" s="83"/>
      <c r="K20" s="93">
        <v>0.5</v>
      </c>
      <c r="L20" s="96" t="s">
        <v>133</v>
      </c>
      <c r="M20" s="97">
        <v>5.8999999999999999E-3</v>
      </c>
      <c r="N20" s="97">
        <v>-4.2999999999851881E-3</v>
      </c>
      <c r="O20" s="93">
        <v>133296.09847299999</v>
      </c>
      <c r="P20" s="95">
        <v>101.3</v>
      </c>
      <c r="Q20" s="83"/>
      <c r="R20" s="93">
        <v>135.02894724000001</v>
      </c>
      <c r="S20" s="94">
        <v>2.4970462332931382E-5</v>
      </c>
      <c r="T20" s="94">
        <v>1.325577813468802E-2</v>
      </c>
      <c r="U20" s="94">
        <f>R20/'סכום נכסי הקרן'!$C$42</f>
        <v>4.2311533367278891E-3</v>
      </c>
    </row>
    <row r="21" spans="2:21">
      <c r="B21" s="86" t="s">
        <v>330</v>
      </c>
      <c r="C21" s="83" t="s">
        <v>331</v>
      </c>
      <c r="D21" s="96" t="s">
        <v>120</v>
      </c>
      <c r="E21" s="96" t="s">
        <v>308</v>
      </c>
      <c r="F21" s="83" t="s">
        <v>329</v>
      </c>
      <c r="G21" s="96" t="s">
        <v>316</v>
      </c>
      <c r="H21" s="83" t="s">
        <v>324</v>
      </c>
      <c r="I21" s="83" t="s">
        <v>131</v>
      </c>
      <c r="J21" s="83"/>
      <c r="K21" s="93">
        <v>5.389999999950593</v>
      </c>
      <c r="L21" s="96" t="s">
        <v>133</v>
      </c>
      <c r="M21" s="97">
        <v>8.3000000000000001E-3</v>
      </c>
      <c r="N21" s="97">
        <v>-3.0999999999115411E-3</v>
      </c>
      <c r="O21" s="93">
        <v>43147.395751999997</v>
      </c>
      <c r="P21" s="95">
        <v>107.42</v>
      </c>
      <c r="Q21" s="83"/>
      <c r="R21" s="93">
        <v>46.348934010999997</v>
      </c>
      <c r="S21" s="94">
        <v>3.3552412382870514E-5</v>
      </c>
      <c r="T21" s="94">
        <v>4.5500701781899756E-3</v>
      </c>
      <c r="U21" s="94">
        <f>R21/'סכום נכסי הקרן'!$C$42</f>
        <v>1.4523511499046134E-3</v>
      </c>
    </row>
    <row r="22" spans="2:21">
      <c r="B22" s="86" t="s">
        <v>332</v>
      </c>
      <c r="C22" s="83" t="s">
        <v>333</v>
      </c>
      <c r="D22" s="96" t="s">
        <v>120</v>
      </c>
      <c r="E22" s="96" t="s">
        <v>308</v>
      </c>
      <c r="F22" s="83" t="s">
        <v>334</v>
      </c>
      <c r="G22" s="96" t="s">
        <v>316</v>
      </c>
      <c r="H22" s="83" t="s">
        <v>324</v>
      </c>
      <c r="I22" s="83" t="s">
        <v>131</v>
      </c>
      <c r="J22" s="83"/>
      <c r="K22" s="93">
        <v>1.2000000000000002</v>
      </c>
      <c r="L22" s="96" t="s">
        <v>133</v>
      </c>
      <c r="M22" s="97">
        <v>4.0999999999999995E-3</v>
      </c>
      <c r="N22" s="97">
        <v>-2.699999999891586E-3</v>
      </c>
      <c r="O22" s="93">
        <v>9110.9065090000004</v>
      </c>
      <c r="P22" s="95">
        <v>101.24</v>
      </c>
      <c r="Q22" s="83"/>
      <c r="R22" s="93">
        <v>9.2238821299999998</v>
      </c>
      <c r="S22" s="94">
        <v>1.1084646380615584E-5</v>
      </c>
      <c r="T22" s="94">
        <v>9.0550757859699329E-4</v>
      </c>
      <c r="U22" s="94">
        <f>R22/'סכום נכסי הקרן'!$C$42</f>
        <v>2.8903179984486301E-4</v>
      </c>
    </row>
    <row r="23" spans="2:21">
      <c r="B23" s="86" t="s">
        <v>335</v>
      </c>
      <c r="C23" s="83" t="s">
        <v>336</v>
      </c>
      <c r="D23" s="96" t="s">
        <v>120</v>
      </c>
      <c r="E23" s="96" t="s">
        <v>308</v>
      </c>
      <c r="F23" s="83" t="s">
        <v>334</v>
      </c>
      <c r="G23" s="96" t="s">
        <v>316</v>
      </c>
      <c r="H23" s="83" t="s">
        <v>324</v>
      </c>
      <c r="I23" s="83" t="s">
        <v>131</v>
      </c>
      <c r="J23" s="83"/>
      <c r="K23" s="93">
        <v>9.0000000003032224E-2</v>
      </c>
      <c r="L23" s="96" t="s">
        <v>133</v>
      </c>
      <c r="M23" s="97">
        <v>6.4000000000000003E-3</v>
      </c>
      <c r="N23" s="97">
        <v>8.2999999999194898E-3</v>
      </c>
      <c r="O23" s="93">
        <v>94542.928580000007</v>
      </c>
      <c r="P23" s="95">
        <v>101.16</v>
      </c>
      <c r="Q23" s="83"/>
      <c r="R23" s="93">
        <v>95.639621918999993</v>
      </c>
      <c r="S23" s="94">
        <v>3.0012722975021389E-5</v>
      </c>
      <c r="T23" s="94">
        <v>9.3889320398119185E-3</v>
      </c>
      <c r="U23" s="94">
        <f>R23/'סכום נכסי הקרן'!$C$42</f>
        <v>2.9968826216701426E-3</v>
      </c>
    </row>
    <row r="24" spans="2:21">
      <c r="B24" s="86" t="s">
        <v>337</v>
      </c>
      <c r="C24" s="83" t="s">
        <v>338</v>
      </c>
      <c r="D24" s="96" t="s">
        <v>120</v>
      </c>
      <c r="E24" s="96" t="s">
        <v>308</v>
      </c>
      <c r="F24" s="83" t="s">
        <v>334</v>
      </c>
      <c r="G24" s="96" t="s">
        <v>316</v>
      </c>
      <c r="H24" s="83" t="s">
        <v>324</v>
      </c>
      <c r="I24" s="83" t="s">
        <v>131</v>
      </c>
      <c r="J24" s="83"/>
      <c r="K24" s="93">
        <v>1.5500000000036369</v>
      </c>
      <c r="L24" s="96" t="s">
        <v>133</v>
      </c>
      <c r="M24" s="97">
        <v>0.04</v>
      </c>
      <c r="N24" s="97">
        <v>-5.299999999963635E-3</v>
      </c>
      <c r="O24" s="93">
        <v>61826.804402000002</v>
      </c>
      <c r="P24" s="95">
        <v>111.19</v>
      </c>
      <c r="Q24" s="83"/>
      <c r="R24" s="93">
        <v>68.74522512499999</v>
      </c>
      <c r="S24" s="94">
        <v>2.9843569906974771E-5</v>
      </c>
      <c r="T24" s="94">
        <v>6.7487118184850359E-3</v>
      </c>
      <c r="U24" s="94">
        <f>R24/'סכום נכסי הקרן'!$C$42</f>
        <v>2.1541424606885177E-3</v>
      </c>
    </row>
    <row r="25" spans="2:21">
      <c r="B25" s="86" t="s">
        <v>339</v>
      </c>
      <c r="C25" s="83" t="s">
        <v>340</v>
      </c>
      <c r="D25" s="96" t="s">
        <v>120</v>
      </c>
      <c r="E25" s="96" t="s">
        <v>308</v>
      </c>
      <c r="F25" s="83" t="s">
        <v>334</v>
      </c>
      <c r="G25" s="96" t="s">
        <v>316</v>
      </c>
      <c r="H25" s="83" t="s">
        <v>324</v>
      </c>
      <c r="I25" s="83" t="s">
        <v>131</v>
      </c>
      <c r="J25" s="83"/>
      <c r="K25" s="93">
        <v>2.70999999998907</v>
      </c>
      <c r="L25" s="96" t="s">
        <v>133</v>
      </c>
      <c r="M25" s="97">
        <v>9.8999999999999991E-3</v>
      </c>
      <c r="N25" s="97">
        <v>-4.0000000000214291E-3</v>
      </c>
      <c r="O25" s="93">
        <v>88345.203555</v>
      </c>
      <c r="P25" s="95">
        <v>105.64</v>
      </c>
      <c r="Q25" s="83"/>
      <c r="R25" s="93">
        <v>93.327873162000017</v>
      </c>
      <c r="S25" s="94">
        <v>2.9312839075223449E-5</v>
      </c>
      <c r="T25" s="94">
        <v>9.1619878974461642E-3</v>
      </c>
      <c r="U25" s="94">
        <f>R25/'סכום נכסי הקרן'!$C$42</f>
        <v>2.9244436101338116E-3</v>
      </c>
    </row>
    <row r="26" spans="2:21">
      <c r="B26" s="86" t="s">
        <v>341</v>
      </c>
      <c r="C26" s="83" t="s">
        <v>342</v>
      </c>
      <c r="D26" s="96" t="s">
        <v>120</v>
      </c>
      <c r="E26" s="96" t="s">
        <v>308</v>
      </c>
      <c r="F26" s="83" t="s">
        <v>334</v>
      </c>
      <c r="G26" s="96" t="s">
        <v>316</v>
      </c>
      <c r="H26" s="83" t="s">
        <v>324</v>
      </c>
      <c r="I26" s="83" t="s">
        <v>131</v>
      </c>
      <c r="J26" s="83"/>
      <c r="K26" s="93">
        <v>4.6699999999984803</v>
      </c>
      <c r="L26" s="96" t="s">
        <v>133</v>
      </c>
      <c r="M26" s="97">
        <v>8.6E-3</v>
      </c>
      <c r="N26" s="97">
        <v>-2.5000000000292215E-3</v>
      </c>
      <c r="O26" s="93">
        <v>79799.672428000005</v>
      </c>
      <c r="P26" s="95">
        <v>107.21</v>
      </c>
      <c r="Q26" s="83"/>
      <c r="R26" s="93">
        <v>85.553224638999993</v>
      </c>
      <c r="S26" s="94">
        <v>3.1902628790601564E-5</v>
      </c>
      <c r="T26" s="94">
        <v>8.3987514359125381E-3</v>
      </c>
      <c r="U26" s="94">
        <f>R26/'סכום נכסי הקרן'!$C$42</f>
        <v>2.6808237737034101E-3</v>
      </c>
    </row>
    <row r="27" spans="2:21">
      <c r="B27" s="86" t="s">
        <v>343</v>
      </c>
      <c r="C27" s="83" t="s">
        <v>344</v>
      </c>
      <c r="D27" s="96" t="s">
        <v>120</v>
      </c>
      <c r="E27" s="96" t="s">
        <v>308</v>
      </c>
      <c r="F27" s="83" t="s">
        <v>334</v>
      </c>
      <c r="G27" s="96" t="s">
        <v>316</v>
      </c>
      <c r="H27" s="83" t="s">
        <v>324</v>
      </c>
      <c r="I27" s="83" t="s">
        <v>131</v>
      </c>
      <c r="J27" s="83"/>
      <c r="K27" s="93">
        <v>7.4299999997101143</v>
      </c>
      <c r="L27" s="96" t="s">
        <v>133</v>
      </c>
      <c r="M27" s="97">
        <v>1.2199999999999999E-2</v>
      </c>
      <c r="N27" s="97">
        <v>-9.9999998821341854E-5</v>
      </c>
      <c r="O27" s="93">
        <v>2812.87</v>
      </c>
      <c r="P27" s="95">
        <v>111.6</v>
      </c>
      <c r="Q27" s="83"/>
      <c r="R27" s="93">
        <v>3.1391629369999996</v>
      </c>
      <c r="S27" s="94">
        <v>3.5090343409746408E-6</v>
      </c>
      <c r="T27" s="94">
        <v>3.0817130898270654E-4</v>
      </c>
      <c r="U27" s="94">
        <f>R27/'סכום נכסי הקרן'!$C$42</f>
        <v>9.836616523279404E-5</v>
      </c>
    </row>
    <row r="28" spans="2:21">
      <c r="B28" s="86" t="s">
        <v>345</v>
      </c>
      <c r="C28" s="83" t="s">
        <v>346</v>
      </c>
      <c r="D28" s="96" t="s">
        <v>120</v>
      </c>
      <c r="E28" s="96" t="s">
        <v>308</v>
      </c>
      <c r="F28" s="83" t="s">
        <v>334</v>
      </c>
      <c r="G28" s="96" t="s">
        <v>316</v>
      </c>
      <c r="H28" s="83" t="s">
        <v>324</v>
      </c>
      <c r="I28" s="83" t="s">
        <v>131</v>
      </c>
      <c r="J28" s="83"/>
      <c r="K28" s="93">
        <v>6.3999999999773767</v>
      </c>
      <c r="L28" s="96" t="s">
        <v>133</v>
      </c>
      <c r="M28" s="97">
        <v>3.8E-3</v>
      </c>
      <c r="N28" s="97">
        <v>-1.2999999999634537E-3</v>
      </c>
      <c r="O28" s="93">
        <v>111977.44788000001</v>
      </c>
      <c r="P28" s="95">
        <v>102.63</v>
      </c>
      <c r="Q28" s="83"/>
      <c r="R28" s="93">
        <v>114.922456834</v>
      </c>
      <c r="S28" s="94">
        <v>3.7325815960000006E-5</v>
      </c>
      <c r="T28" s="94">
        <v>1.1281925999001553E-2</v>
      </c>
      <c r="U28" s="94">
        <f>R28/'סכום נכסי הקרן'!$C$42</f>
        <v>3.6011132919067991E-3</v>
      </c>
    </row>
    <row r="29" spans="2:21">
      <c r="B29" s="86" t="s">
        <v>347</v>
      </c>
      <c r="C29" s="83" t="s">
        <v>348</v>
      </c>
      <c r="D29" s="96" t="s">
        <v>120</v>
      </c>
      <c r="E29" s="96" t="s">
        <v>308</v>
      </c>
      <c r="F29" s="83" t="s">
        <v>334</v>
      </c>
      <c r="G29" s="96" t="s">
        <v>316</v>
      </c>
      <c r="H29" s="83" t="s">
        <v>324</v>
      </c>
      <c r="I29" s="83" t="s">
        <v>131</v>
      </c>
      <c r="J29" s="83"/>
      <c r="K29" s="93">
        <v>3.8200000000275329</v>
      </c>
      <c r="L29" s="96" t="s">
        <v>133</v>
      </c>
      <c r="M29" s="97">
        <v>1E-3</v>
      </c>
      <c r="N29" s="97">
        <v>-3.200000000128878E-3</v>
      </c>
      <c r="O29" s="93">
        <v>33596.435185000002</v>
      </c>
      <c r="P29" s="95">
        <v>101.62</v>
      </c>
      <c r="Q29" s="83"/>
      <c r="R29" s="93">
        <v>34.140698182999998</v>
      </c>
      <c r="S29" s="94">
        <v>1.3205979793100087E-5</v>
      </c>
      <c r="T29" s="94">
        <v>3.3515888979924655E-3</v>
      </c>
      <c r="U29" s="94">
        <f>R29/'סכום נכסי הקרן'!$C$42</f>
        <v>1.0698041567225377E-3</v>
      </c>
    </row>
    <row r="30" spans="2:21">
      <c r="B30" s="86" t="s">
        <v>349</v>
      </c>
      <c r="C30" s="83" t="s">
        <v>350</v>
      </c>
      <c r="D30" s="96" t="s">
        <v>120</v>
      </c>
      <c r="E30" s="96" t="s">
        <v>308</v>
      </c>
      <c r="F30" s="83" t="s">
        <v>334</v>
      </c>
      <c r="G30" s="96" t="s">
        <v>316</v>
      </c>
      <c r="H30" s="83" t="s">
        <v>324</v>
      </c>
      <c r="I30" s="83" t="s">
        <v>131</v>
      </c>
      <c r="J30" s="83"/>
      <c r="K30" s="93">
        <v>10.260000000113669</v>
      </c>
      <c r="L30" s="96" t="s">
        <v>133</v>
      </c>
      <c r="M30" s="97">
        <v>3.0000000000000001E-3</v>
      </c>
      <c r="N30" s="97">
        <v>3.5000000000220289E-3</v>
      </c>
      <c r="O30" s="93">
        <v>22439.678301</v>
      </c>
      <c r="P30" s="95">
        <v>101.15</v>
      </c>
      <c r="Q30" s="83"/>
      <c r="R30" s="93">
        <v>22.697735016999999</v>
      </c>
      <c r="S30" s="94">
        <v>3.196867808333345E-5</v>
      </c>
      <c r="T30" s="94">
        <v>2.2282343578559861E-3</v>
      </c>
      <c r="U30" s="94">
        <f>R30/'סכום נכסי הקרן'!$C$42</f>
        <v>7.1123710297946771E-4</v>
      </c>
    </row>
    <row r="31" spans="2:21">
      <c r="B31" s="86" t="s">
        <v>351</v>
      </c>
      <c r="C31" s="83" t="s">
        <v>352</v>
      </c>
      <c r="D31" s="96" t="s">
        <v>120</v>
      </c>
      <c r="E31" s="96" t="s">
        <v>308</v>
      </c>
      <c r="F31" s="83" t="s">
        <v>353</v>
      </c>
      <c r="G31" s="96" t="s">
        <v>129</v>
      </c>
      <c r="H31" s="83" t="s">
        <v>311</v>
      </c>
      <c r="I31" s="83" t="s">
        <v>312</v>
      </c>
      <c r="J31" s="83"/>
      <c r="K31" s="93">
        <v>15.560000000181702</v>
      </c>
      <c r="L31" s="96" t="s">
        <v>133</v>
      </c>
      <c r="M31" s="97">
        <v>2.07E-2</v>
      </c>
      <c r="N31" s="97">
        <v>9.7000000002139212E-3</v>
      </c>
      <c r="O31" s="93">
        <v>32398.916682999999</v>
      </c>
      <c r="P31" s="95">
        <v>116.87</v>
      </c>
      <c r="Q31" s="83"/>
      <c r="R31" s="93">
        <v>37.864613927000001</v>
      </c>
      <c r="S31" s="94">
        <v>4.8356592064179106E-5</v>
      </c>
      <c r="T31" s="94">
        <v>3.7171653310738651E-3</v>
      </c>
      <c r="U31" s="94">
        <f>R31/'סכום נכסי הקרן'!$C$42</f>
        <v>1.1864936432954697E-3</v>
      </c>
    </row>
    <row r="32" spans="2:21">
      <c r="B32" s="86" t="s">
        <v>354</v>
      </c>
      <c r="C32" s="83" t="s">
        <v>355</v>
      </c>
      <c r="D32" s="96" t="s">
        <v>120</v>
      </c>
      <c r="E32" s="96" t="s">
        <v>308</v>
      </c>
      <c r="F32" s="83" t="s">
        <v>356</v>
      </c>
      <c r="G32" s="96" t="s">
        <v>316</v>
      </c>
      <c r="H32" s="83" t="s">
        <v>324</v>
      </c>
      <c r="I32" s="83" t="s">
        <v>131</v>
      </c>
      <c r="J32" s="83"/>
      <c r="K32" s="93">
        <v>2.4600000000019779</v>
      </c>
      <c r="L32" s="96" t="s">
        <v>133</v>
      </c>
      <c r="M32" s="97">
        <v>0.05</v>
      </c>
      <c r="N32" s="97">
        <v>-4.1000000000268435E-3</v>
      </c>
      <c r="O32" s="93">
        <v>117300.64383</v>
      </c>
      <c r="P32" s="95">
        <v>120.68</v>
      </c>
      <c r="Q32" s="83"/>
      <c r="R32" s="93">
        <v>141.558417182</v>
      </c>
      <c r="S32" s="94">
        <v>3.7219311871689583E-5</v>
      </c>
      <c r="T32" s="94">
        <v>1.3896775540484473E-2</v>
      </c>
      <c r="U32" s="94">
        <f>R32/'סכום נכסי הקרן'!$C$42</f>
        <v>4.4357553061341471E-3</v>
      </c>
    </row>
    <row r="33" spans="2:21">
      <c r="B33" s="86" t="s">
        <v>357</v>
      </c>
      <c r="C33" s="83" t="s">
        <v>358</v>
      </c>
      <c r="D33" s="96" t="s">
        <v>120</v>
      </c>
      <c r="E33" s="96" t="s">
        <v>308</v>
      </c>
      <c r="F33" s="83" t="s">
        <v>356</v>
      </c>
      <c r="G33" s="96" t="s">
        <v>316</v>
      </c>
      <c r="H33" s="83" t="s">
        <v>324</v>
      </c>
      <c r="I33" s="83" t="s">
        <v>131</v>
      </c>
      <c r="J33" s="83"/>
      <c r="K33" s="93">
        <v>0.71</v>
      </c>
      <c r="L33" s="96" t="s">
        <v>133</v>
      </c>
      <c r="M33" s="97">
        <v>1.6E-2</v>
      </c>
      <c r="N33" s="97">
        <v>-1.4000000000000002E-3</v>
      </c>
      <c r="O33" s="93">
        <v>3216.0177520000002</v>
      </c>
      <c r="P33" s="95">
        <v>102</v>
      </c>
      <c r="Q33" s="83"/>
      <c r="R33" s="93">
        <v>3.2803380999999998</v>
      </c>
      <c r="S33" s="94">
        <v>3.0640222378722986E-6</v>
      </c>
      <c r="T33" s="94">
        <v>3.2203046049879015E-4</v>
      </c>
      <c r="U33" s="94">
        <f>R33/'סכום נכסי הקרן'!$C$42</f>
        <v>1.0278991120875025E-4</v>
      </c>
    </row>
    <row r="34" spans="2:21">
      <c r="B34" s="86" t="s">
        <v>359</v>
      </c>
      <c r="C34" s="83" t="s">
        <v>360</v>
      </c>
      <c r="D34" s="96" t="s">
        <v>120</v>
      </c>
      <c r="E34" s="96" t="s">
        <v>308</v>
      </c>
      <c r="F34" s="83" t="s">
        <v>356</v>
      </c>
      <c r="G34" s="96" t="s">
        <v>316</v>
      </c>
      <c r="H34" s="83" t="s">
        <v>324</v>
      </c>
      <c r="I34" s="83" t="s">
        <v>131</v>
      </c>
      <c r="J34" s="83"/>
      <c r="K34" s="93">
        <v>1.7300000000125002</v>
      </c>
      <c r="L34" s="96" t="s">
        <v>133</v>
      </c>
      <c r="M34" s="97">
        <v>6.9999999999999993E-3</v>
      </c>
      <c r="N34" s="97">
        <v>-2.8999999999980157E-3</v>
      </c>
      <c r="O34" s="93">
        <v>48216.029169000009</v>
      </c>
      <c r="P34" s="95">
        <v>104.53</v>
      </c>
      <c r="Q34" s="83"/>
      <c r="R34" s="93">
        <v>50.400215868999993</v>
      </c>
      <c r="S34" s="94">
        <v>1.6957269058328003E-5</v>
      </c>
      <c r="T34" s="94">
        <v>4.9477841096722619E-3</v>
      </c>
      <c r="U34" s="94">
        <f>R34/'סכום נכסי הקרן'!$C$42</f>
        <v>1.579298705239059E-3</v>
      </c>
    </row>
    <row r="35" spans="2:21">
      <c r="B35" s="86" t="s">
        <v>361</v>
      </c>
      <c r="C35" s="83" t="s">
        <v>362</v>
      </c>
      <c r="D35" s="96" t="s">
        <v>120</v>
      </c>
      <c r="E35" s="96" t="s">
        <v>308</v>
      </c>
      <c r="F35" s="83" t="s">
        <v>356</v>
      </c>
      <c r="G35" s="96" t="s">
        <v>316</v>
      </c>
      <c r="H35" s="83" t="s">
        <v>324</v>
      </c>
      <c r="I35" s="83" t="s">
        <v>131</v>
      </c>
      <c r="J35" s="83"/>
      <c r="K35" s="93">
        <v>4.310000000029623</v>
      </c>
      <c r="L35" s="96" t="s">
        <v>133</v>
      </c>
      <c r="M35" s="97">
        <v>6.0000000000000001E-3</v>
      </c>
      <c r="N35" s="97">
        <v>-3.0000000000167358E-3</v>
      </c>
      <c r="O35" s="93">
        <v>56412.359039000003</v>
      </c>
      <c r="P35" s="95">
        <v>105.92</v>
      </c>
      <c r="Q35" s="83"/>
      <c r="R35" s="93">
        <v>59.751967933000003</v>
      </c>
      <c r="S35" s="94">
        <v>2.8181795221184871E-5</v>
      </c>
      <c r="T35" s="94">
        <v>5.8658446667960639E-3</v>
      </c>
      <c r="U35" s="94">
        <f>R35/'סכום נכסי הקרן'!$C$42</f>
        <v>1.8723373296128114E-3</v>
      </c>
    </row>
    <row r="36" spans="2:21">
      <c r="B36" s="86" t="s">
        <v>363</v>
      </c>
      <c r="C36" s="83" t="s">
        <v>364</v>
      </c>
      <c r="D36" s="96" t="s">
        <v>120</v>
      </c>
      <c r="E36" s="96" t="s">
        <v>308</v>
      </c>
      <c r="F36" s="83" t="s">
        <v>356</v>
      </c>
      <c r="G36" s="96" t="s">
        <v>316</v>
      </c>
      <c r="H36" s="83" t="s">
        <v>324</v>
      </c>
      <c r="I36" s="83" t="s">
        <v>131</v>
      </c>
      <c r="J36" s="83"/>
      <c r="K36" s="93">
        <v>5.7900000000172618</v>
      </c>
      <c r="L36" s="96" t="s">
        <v>133</v>
      </c>
      <c r="M36" s="97">
        <v>1.7500000000000002E-2</v>
      </c>
      <c r="N36" s="97">
        <v>-2.5999999999796923E-3</v>
      </c>
      <c r="O36" s="93">
        <v>131677.89212500001</v>
      </c>
      <c r="P36" s="95">
        <v>112.19</v>
      </c>
      <c r="Q36" s="83"/>
      <c r="R36" s="93">
        <v>147.729429055</v>
      </c>
      <c r="S36" s="94">
        <v>3.3206838595231579E-5</v>
      </c>
      <c r="T36" s="94">
        <v>1.4502583153792898E-2</v>
      </c>
      <c r="U36" s="94">
        <f>R36/'סכום נכסי הקרן'!$C$42</f>
        <v>4.6291249354701641E-3</v>
      </c>
    </row>
    <row r="37" spans="2:21">
      <c r="B37" s="86" t="s">
        <v>365</v>
      </c>
      <c r="C37" s="83" t="s">
        <v>366</v>
      </c>
      <c r="D37" s="96" t="s">
        <v>120</v>
      </c>
      <c r="E37" s="96" t="s">
        <v>308</v>
      </c>
      <c r="F37" s="83" t="s">
        <v>323</v>
      </c>
      <c r="G37" s="96" t="s">
        <v>316</v>
      </c>
      <c r="H37" s="83" t="s">
        <v>367</v>
      </c>
      <c r="I37" s="83" t="s">
        <v>131</v>
      </c>
      <c r="J37" s="83"/>
      <c r="K37" s="93">
        <v>0.57000000001545348</v>
      </c>
      <c r="L37" s="96" t="s">
        <v>133</v>
      </c>
      <c r="M37" s="97">
        <v>3.1E-2</v>
      </c>
      <c r="N37" s="97">
        <v>3.8000000001030226E-3</v>
      </c>
      <c r="O37" s="93">
        <v>15705.011748000001</v>
      </c>
      <c r="P37" s="95">
        <v>111.25</v>
      </c>
      <c r="Q37" s="83"/>
      <c r="R37" s="93">
        <v>17.471825888999998</v>
      </c>
      <c r="S37" s="94">
        <v>4.5649485889218186E-5</v>
      </c>
      <c r="T37" s="94">
        <v>1.715207385723244E-3</v>
      </c>
      <c r="U37" s="94">
        <f>R37/'סכום נכסי הקרן'!$C$42</f>
        <v>5.4748241706702541E-4</v>
      </c>
    </row>
    <row r="38" spans="2:21">
      <c r="B38" s="86" t="s">
        <v>368</v>
      </c>
      <c r="C38" s="83" t="s">
        <v>369</v>
      </c>
      <c r="D38" s="96" t="s">
        <v>120</v>
      </c>
      <c r="E38" s="96" t="s">
        <v>308</v>
      </c>
      <c r="F38" s="83" t="s">
        <v>323</v>
      </c>
      <c r="G38" s="96" t="s">
        <v>316</v>
      </c>
      <c r="H38" s="83" t="s">
        <v>367</v>
      </c>
      <c r="I38" s="83" t="s">
        <v>131</v>
      </c>
      <c r="J38" s="83"/>
      <c r="K38" s="93">
        <v>0.71000000029493726</v>
      </c>
      <c r="L38" s="96" t="s">
        <v>133</v>
      </c>
      <c r="M38" s="97">
        <v>4.2000000000000003E-2</v>
      </c>
      <c r="N38" s="97">
        <v>6.4000000048577898E-3</v>
      </c>
      <c r="O38" s="93">
        <v>910.43081700000005</v>
      </c>
      <c r="P38" s="95">
        <v>126.62</v>
      </c>
      <c r="Q38" s="83"/>
      <c r="R38" s="93">
        <v>1.152787446</v>
      </c>
      <c r="S38" s="94">
        <v>1.7452570965763142E-5</v>
      </c>
      <c r="T38" s="94">
        <v>1.1316902733062919E-4</v>
      </c>
      <c r="U38" s="94">
        <f>R38/'סכום נכסי הקרן'!$C$42</f>
        <v>3.6122776251905857E-5</v>
      </c>
    </row>
    <row r="39" spans="2:21">
      <c r="B39" s="86" t="s">
        <v>370</v>
      </c>
      <c r="C39" s="83" t="s">
        <v>371</v>
      </c>
      <c r="D39" s="96" t="s">
        <v>120</v>
      </c>
      <c r="E39" s="96" t="s">
        <v>308</v>
      </c>
      <c r="F39" s="83" t="s">
        <v>372</v>
      </c>
      <c r="G39" s="96" t="s">
        <v>316</v>
      </c>
      <c r="H39" s="83" t="s">
        <v>367</v>
      </c>
      <c r="I39" s="83" t="s">
        <v>131</v>
      </c>
      <c r="J39" s="83"/>
      <c r="K39" s="93">
        <v>1.4300000000368254</v>
      </c>
      <c r="L39" s="96" t="s">
        <v>133</v>
      </c>
      <c r="M39" s="97">
        <v>3.85E-2</v>
      </c>
      <c r="N39" s="97">
        <v>-1.600000000437926E-3</v>
      </c>
      <c r="O39" s="93">
        <v>8730.7587739999999</v>
      </c>
      <c r="P39" s="95">
        <v>115.08</v>
      </c>
      <c r="Q39" s="83"/>
      <c r="R39" s="93">
        <v>10.047357541</v>
      </c>
      <c r="S39" s="94">
        <v>2.7330617018795602E-5</v>
      </c>
      <c r="T39" s="94">
        <v>9.8634807665838532E-4</v>
      </c>
      <c r="U39" s="94">
        <f>R39/'סכום נכסי הקרן'!$C$42</f>
        <v>3.1483553159412361E-4</v>
      </c>
    </row>
    <row r="40" spans="2:21">
      <c r="B40" s="86" t="s">
        <v>373</v>
      </c>
      <c r="C40" s="83" t="s">
        <v>374</v>
      </c>
      <c r="D40" s="96" t="s">
        <v>120</v>
      </c>
      <c r="E40" s="96" t="s">
        <v>308</v>
      </c>
      <c r="F40" s="83" t="s">
        <v>372</v>
      </c>
      <c r="G40" s="96" t="s">
        <v>316</v>
      </c>
      <c r="H40" s="83" t="s">
        <v>367</v>
      </c>
      <c r="I40" s="83" t="s">
        <v>131</v>
      </c>
      <c r="J40" s="83"/>
      <c r="K40" s="93">
        <v>1.7999999998941014</v>
      </c>
      <c r="L40" s="96" t="s">
        <v>133</v>
      </c>
      <c r="M40" s="97">
        <v>4.7500000000000001E-2</v>
      </c>
      <c r="N40" s="97">
        <v>-4.6999999993116602E-3</v>
      </c>
      <c r="O40" s="93">
        <v>5757.4953059999998</v>
      </c>
      <c r="P40" s="95">
        <v>131.21</v>
      </c>
      <c r="Q40" s="83"/>
      <c r="R40" s="93">
        <v>7.5544097160000003</v>
      </c>
      <c r="S40" s="94">
        <v>2.6449463021484378E-5</v>
      </c>
      <c r="T40" s="94">
        <v>7.4161564005857043E-4</v>
      </c>
      <c r="U40" s="94">
        <f>R40/'סכום נכסי הקרן'!$C$42</f>
        <v>2.3671861871255292E-4</v>
      </c>
    </row>
    <row r="41" spans="2:21">
      <c r="B41" s="86" t="s">
        <v>375</v>
      </c>
      <c r="C41" s="83" t="s">
        <v>376</v>
      </c>
      <c r="D41" s="96" t="s">
        <v>120</v>
      </c>
      <c r="E41" s="96" t="s">
        <v>308</v>
      </c>
      <c r="F41" s="83" t="s">
        <v>377</v>
      </c>
      <c r="G41" s="96" t="s">
        <v>378</v>
      </c>
      <c r="H41" s="83" t="s">
        <v>379</v>
      </c>
      <c r="I41" s="83" t="s">
        <v>312</v>
      </c>
      <c r="J41" s="83"/>
      <c r="K41" s="93">
        <v>1.6399999998485379</v>
      </c>
      <c r="L41" s="96" t="s">
        <v>133</v>
      </c>
      <c r="M41" s="97">
        <v>3.6400000000000002E-2</v>
      </c>
      <c r="N41" s="97">
        <v>-5.999999996213457E-4</v>
      </c>
      <c r="O41" s="93">
        <v>2241.877461</v>
      </c>
      <c r="P41" s="95">
        <v>117.8</v>
      </c>
      <c r="Q41" s="83"/>
      <c r="R41" s="93">
        <v>2.6409316850000004</v>
      </c>
      <c r="S41" s="94">
        <v>4.066897888435374E-5</v>
      </c>
      <c r="T41" s="94">
        <v>2.5925999721382255E-4</v>
      </c>
      <c r="U41" s="94">
        <f>R41/'סכום נכסי הקרן'!$C$42</f>
        <v>8.2754010450790191E-5</v>
      </c>
    </row>
    <row r="42" spans="2:21">
      <c r="B42" s="86" t="s">
        <v>380</v>
      </c>
      <c r="C42" s="83" t="s">
        <v>381</v>
      </c>
      <c r="D42" s="96" t="s">
        <v>120</v>
      </c>
      <c r="E42" s="96" t="s">
        <v>308</v>
      </c>
      <c r="F42" s="83" t="s">
        <v>329</v>
      </c>
      <c r="G42" s="96" t="s">
        <v>316</v>
      </c>
      <c r="H42" s="83" t="s">
        <v>367</v>
      </c>
      <c r="I42" s="83" t="s">
        <v>131</v>
      </c>
      <c r="J42" s="83"/>
      <c r="K42" s="93">
        <v>0.86000000001996391</v>
      </c>
      <c r="L42" s="96" t="s">
        <v>133</v>
      </c>
      <c r="M42" s="97">
        <v>3.4000000000000002E-2</v>
      </c>
      <c r="N42" s="97">
        <v>-3.4000000001155805E-3</v>
      </c>
      <c r="O42" s="93">
        <v>17668.626721000001</v>
      </c>
      <c r="P42" s="95">
        <v>107.73</v>
      </c>
      <c r="Q42" s="83"/>
      <c r="R42" s="93">
        <v>19.034410717</v>
      </c>
      <c r="S42" s="94">
        <v>1.976701605392172E-5</v>
      </c>
      <c r="T42" s="94">
        <v>1.86860618072223E-3</v>
      </c>
      <c r="U42" s="94">
        <f>R42/'סכום נכסי הקרן'!$C$42</f>
        <v>5.9644625885097466E-4</v>
      </c>
    </row>
    <row r="43" spans="2:21">
      <c r="B43" s="86" t="s">
        <v>382</v>
      </c>
      <c r="C43" s="83" t="s">
        <v>383</v>
      </c>
      <c r="D43" s="96" t="s">
        <v>120</v>
      </c>
      <c r="E43" s="96" t="s">
        <v>308</v>
      </c>
      <c r="F43" s="83" t="s">
        <v>384</v>
      </c>
      <c r="G43" s="96" t="s">
        <v>378</v>
      </c>
      <c r="H43" s="83" t="s">
        <v>367</v>
      </c>
      <c r="I43" s="83" t="s">
        <v>131</v>
      </c>
      <c r="J43" s="83"/>
      <c r="K43" s="93">
        <v>5.5300000000137217</v>
      </c>
      <c r="L43" s="96" t="s">
        <v>133</v>
      </c>
      <c r="M43" s="97">
        <v>8.3000000000000001E-3</v>
      </c>
      <c r="N43" s="97">
        <v>-3.7999999999956437E-3</v>
      </c>
      <c r="O43" s="93">
        <v>126929.99880099999</v>
      </c>
      <c r="P43" s="95">
        <v>108.51</v>
      </c>
      <c r="Q43" s="83"/>
      <c r="R43" s="93">
        <v>137.731741787</v>
      </c>
      <c r="S43" s="94">
        <v>8.2883750397343126E-5</v>
      </c>
      <c r="T43" s="94">
        <v>1.3521111202826341E-2</v>
      </c>
      <c r="U43" s="94">
        <f>R43/'סכום נכסי הקרן'!$C$42</f>
        <v>4.3158458297064706E-3</v>
      </c>
    </row>
    <row r="44" spans="2:21">
      <c r="B44" s="86" t="s">
        <v>385</v>
      </c>
      <c r="C44" s="83" t="s">
        <v>386</v>
      </c>
      <c r="D44" s="96" t="s">
        <v>120</v>
      </c>
      <c r="E44" s="96" t="s">
        <v>308</v>
      </c>
      <c r="F44" s="83" t="s">
        <v>384</v>
      </c>
      <c r="G44" s="96" t="s">
        <v>378</v>
      </c>
      <c r="H44" s="83" t="s">
        <v>367</v>
      </c>
      <c r="I44" s="83" t="s">
        <v>131</v>
      </c>
      <c r="J44" s="83"/>
      <c r="K44" s="93">
        <v>9.3199999999913796</v>
      </c>
      <c r="L44" s="96" t="s">
        <v>133</v>
      </c>
      <c r="M44" s="97">
        <v>1.6500000000000001E-2</v>
      </c>
      <c r="N44" s="97">
        <v>3.700000000035013E-3</v>
      </c>
      <c r="O44" s="93">
        <v>64990.703148999994</v>
      </c>
      <c r="P44" s="95">
        <v>114.26</v>
      </c>
      <c r="Q44" s="83"/>
      <c r="R44" s="93">
        <v>74.258377101999997</v>
      </c>
      <c r="S44" s="94">
        <v>4.4513265582898974E-5</v>
      </c>
      <c r="T44" s="94">
        <v>7.2899373921395099E-3</v>
      </c>
      <c r="U44" s="94">
        <f>R44/'סכום נכסי הקרן'!$C$42</f>
        <v>2.3268979465319362E-3</v>
      </c>
    </row>
    <row r="45" spans="2:21">
      <c r="B45" s="86" t="s">
        <v>387</v>
      </c>
      <c r="C45" s="83" t="s">
        <v>388</v>
      </c>
      <c r="D45" s="96" t="s">
        <v>120</v>
      </c>
      <c r="E45" s="96" t="s">
        <v>308</v>
      </c>
      <c r="F45" s="83" t="s">
        <v>389</v>
      </c>
      <c r="G45" s="96" t="s">
        <v>129</v>
      </c>
      <c r="H45" s="83" t="s">
        <v>367</v>
      </c>
      <c r="I45" s="83" t="s">
        <v>131</v>
      </c>
      <c r="J45" s="83"/>
      <c r="K45" s="93">
        <v>9.2300000005304099</v>
      </c>
      <c r="L45" s="96" t="s">
        <v>133</v>
      </c>
      <c r="M45" s="97">
        <v>2.6499999999999999E-2</v>
      </c>
      <c r="N45" s="97">
        <v>3.2000000000000006E-3</v>
      </c>
      <c r="O45" s="93">
        <v>6421.4538789999997</v>
      </c>
      <c r="P45" s="95">
        <v>124.78</v>
      </c>
      <c r="Q45" s="83"/>
      <c r="R45" s="93">
        <v>8.0126901249999989</v>
      </c>
      <c r="S45" s="94">
        <v>5.5224694171763298E-6</v>
      </c>
      <c r="T45" s="94">
        <v>7.866049815986524E-4</v>
      </c>
      <c r="U45" s="94">
        <f>R45/'סכום נכסי הקרן'!$C$42</f>
        <v>2.5107890753455565E-4</v>
      </c>
    </row>
    <row r="46" spans="2:21">
      <c r="B46" s="86" t="s">
        <v>390</v>
      </c>
      <c r="C46" s="83" t="s">
        <v>391</v>
      </c>
      <c r="D46" s="96" t="s">
        <v>120</v>
      </c>
      <c r="E46" s="96" t="s">
        <v>308</v>
      </c>
      <c r="F46" s="83" t="s">
        <v>392</v>
      </c>
      <c r="G46" s="96" t="s">
        <v>378</v>
      </c>
      <c r="H46" s="83" t="s">
        <v>379</v>
      </c>
      <c r="I46" s="83" t="s">
        <v>312</v>
      </c>
      <c r="J46" s="83"/>
      <c r="K46" s="93">
        <v>2.7399999999942297</v>
      </c>
      <c r="L46" s="96" t="s">
        <v>133</v>
      </c>
      <c r="M46" s="97">
        <v>6.5000000000000006E-3</v>
      </c>
      <c r="N46" s="97">
        <v>-2.8000000000621477E-3</v>
      </c>
      <c r="O46" s="93">
        <v>43593.561103999993</v>
      </c>
      <c r="P46" s="95">
        <v>103.35</v>
      </c>
      <c r="Q46" s="83"/>
      <c r="R46" s="93">
        <v>45.053944648999995</v>
      </c>
      <c r="S46" s="94">
        <v>4.8128099163827402E-5</v>
      </c>
      <c r="T46" s="94">
        <v>4.422941203104787E-3</v>
      </c>
      <c r="U46" s="94">
        <f>R46/'סכום נכסי הקרן'!$C$42</f>
        <v>1.4117724542097225E-3</v>
      </c>
    </row>
    <row r="47" spans="2:21">
      <c r="B47" s="86" t="s">
        <v>393</v>
      </c>
      <c r="C47" s="83" t="s">
        <v>394</v>
      </c>
      <c r="D47" s="96" t="s">
        <v>120</v>
      </c>
      <c r="E47" s="96" t="s">
        <v>308</v>
      </c>
      <c r="F47" s="83" t="s">
        <v>392</v>
      </c>
      <c r="G47" s="96" t="s">
        <v>378</v>
      </c>
      <c r="H47" s="83" t="s">
        <v>367</v>
      </c>
      <c r="I47" s="83" t="s">
        <v>131</v>
      </c>
      <c r="J47" s="83"/>
      <c r="K47" s="93">
        <v>5.3999999999975854</v>
      </c>
      <c r="L47" s="96" t="s">
        <v>133</v>
      </c>
      <c r="M47" s="97">
        <v>1.34E-2</v>
      </c>
      <c r="N47" s="97">
        <v>1.0000000000845057E-4</v>
      </c>
      <c r="O47" s="93">
        <v>288225.01632399997</v>
      </c>
      <c r="P47" s="95">
        <v>109.39</v>
      </c>
      <c r="Q47" s="93">
        <v>16.049022316000002</v>
      </c>
      <c r="R47" s="93">
        <v>331.338367672</v>
      </c>
      <c r="S47" s="94">
        <v>7.9094720069624843E-5</v>
      </c>
      <c r="T47" s="94">
        <v>3.2527454143318826E-2</v>
      </c>
      <c r="U47" s="94">
        <f>R47/'סכום נכסי הקרן'!$C$42</f>
        <v>1.0382539956188397E-2</v>
      </c>
    </row>
    <row r="48" spans="2:21">
      <c r="B48" s="86" t="s">
        <v>395</v>
      </c>
      <c r="C48" s="83" t="s">
        <v>396</v>
      </c>
      <c r="D48" s="96" t="s">
        <v>120</v>
      </c>
      <c r="E48" s="96" t="s">
        <v>308</v>
      </c>
      <c r="F48" s="83" t="s">
        <v>392</v>
      </c>
      <c r="G48" s="96" t="s">
        <v>378</v>
      </c>
      <c r="H48" s="83" t="s">
        <v>367</v>
      </c>
      <c r="I48" s="83" t="s">
        <v>131</v>
      </c>
      <c r="J48" s="83"/>
      <c r="K48" s="93">
        <v>6.2700000000182152</v>
      </c>
      <c r="L48" s="96" t="s">
        <v>133</v>
      </c>
      <c r="M48" s="97">
        <v>1.77E-2</v>
      </c>
      <c r="N48" s="97">
        <v>2.6999999999774856E-3</v>
      </c>
      <c r="O48" s="93">
        <v>132702.49520100001</v>
      </c>
      <c r="P48" s="95">
        <v>110.45</v>
      </c>
      <c r="Q48" s="83"/>
      <c r="R48" s="93">
        <v>146.56990527900001</v>
      </c>
      <c r="S48" s="94">
        <v>5.4550120094743603E-5</v>
      </c>
      <c r="T48" s="94">
        <v>1.4388752821625439E-2</v>
      </c>
      <c r="U48" s="94">
        <f>R48/'סכום נכסי הקרן'!$C$42</f>
        <v>4.5927910752563425E-3</v>
      </c>
    </row>
    <row r="49" spans="2:21">
      <c r="B49" s="86" t="s">
        <v>397</v>
      </c>
      <c r="C49" s="83" t="s">
        <v>398</v>
      </c>
      <c r="D49" s="96" t="s">
        <v>120</v>
      </c>
      <c r="E49" s="96" t="s">
        <v>308</v>
      </c>
      <c r="F49" s="83" t="s">
        <v>392</v>
      </c>
      <c r="G49" s="96" t="s">
        <v>378</v>
      </c>
      <c r="H49" s="83" t="s">
        <v>367</v>
      </c>
      <c r="I49" s="83" t="s">
        <v>131</v>
      </c>
      <c r="J49" s="83"/>
      <c r="K49" s="93">
        <v>9.6000000000232255</v>
      </c>
      <c r="L49" s="96" t="s">
        <v>133</v>
      </c>
      <c r="M49" s="97">
        <v>2.4799999999999999E-2</v>
      </c>
      <c r="N49" s="97">
        <v>7.8999999999896774E-3</v>
      </c>
      <c r="O49" s="93">
        <v>65706.525834</v>
      </c>
      <c r="P49" s="95">
        <v>117.95</v>
      </c>
      <c r="Q49" s="83"/>
      <c r="R49" s="93">
        <v>77.500847351999994</v>
      </c>
      <c r="S49" s="94">
        <v>5.4935718912564735E-5</v>
      </c>
      <c r="T49" s="94">
        <v>7.6082503696222655E-3</v>
      </c>
      <c r="U49" s="94">
        <f>R49/'סכום נכסי הקרן'!$C$42</f>
        <v>2.4285012626945337E-3</v>
      </c>
    </row>
    <row r="50" spans="2:21">
      <c r="B50" s="86" t="s">
        <v>399</v>
      </c>
      <c r="C50" s="83" t="s">
        <v>400</v>
      </c>
      <c r="D50" s="96" t="s">
        <v>120</v>
      </c>
      <c r="E50" s="96" t="s">
        <v>308</v>
      </c>
      <c r="F50" s="83" t="s">
        <v>356</v>
      </c>
      <c r="G50" s="96" t="s">
        <v>316</v>
      </c>
      <c r="H50" s="83" t="s">
        <v>367</v>
      </c>
      <c r="I50" s="83" t="s">
        <v>131</v>
      </c>
      <c r="J50" s="83"/>
      <c r="K50" s="93">
        <v>2.3200000000451184</v>
      </c>
      <c r="L50" s="96" t="s">
        <v>133</v>
      </c>
      <c r="M50" s="97">
        <v>4.2000000000000003E-2</v>
      </c>
      <c r="N50" s="97">
        <v>-4.6999999999185358E-3</v>
      </c>
      <c r="O50" s="93">
        <v>13663.810250999999</v>
      </c>
      <c r="P50" s="95">
        <v>116.79</v>
      </c>
      <c r="Q50" s="83"/>
      <c r="R50" s="93">
        <v>15.957963679000001</v>
      </c>
      <c r="S50" s="94">
        <v>1.3694842764704821E-5</v>
      </c>
      <c r="T50" s="94">
        <v>1.5665916852202941E-3</v>
      </c>
      <c r="U50" s="94">
        <f>R50/'סכום נכסי הקרן'!$C$42</f>
        <v>5.0004530619477045E-4</v>
      </c>
    </row>
    <row r="51" spans="2:21">
      <c r="B51" s="86" t="s">
        <v>401</v>
      </c>
      <c r="C51" s="83" t="s">
        <v>402</v>
      </c>
      <c r="D51" s="96" t="s">
        <v>120</v>
      </c>
      <c r="E51" s="96" t="s">
        <v>308</v>
      </c>
      <c r="F51" s="83" t="s">
        <v>356</v>
      </c>
      <c r="G51" s="96" t="s">
        <v>316</v>
      </c>
      <c r="H51" s="83" t="s">
        <v>367</v>
      </c>
      <c r="I51" s="83" t="s">
        <v>131</v>
      </c>
      <c r="J51" s="83"/>
      <c r="K51" s="93">
        <v>0.72999999999852783</v>
      </c>
      <c r="L51" s="96" t="s">
        <v>133</v>
      </c>
      <c r="M51" s="97">
        <v>4.0999999999999995E-2</v>
      </c>
      <c r="N51" s="97">
        <v>7.2000000000392575E-3</v>
      </c>
      <c r="O51" s="93">
        <v>63237.344848000001</v>
      </c>
      <c r="P51" s="95">
        <v>128.9</v>
      </c>
      <c r="Q51" s="83"/>
      <c r="R51" s="93">
        <v>81.512934443999995</v>
      </c>
      <c r="S51" s="94">
        <v>4.0582992912181747E-5</v>
      </c>
      <c r="T51" s="94">
        <v>8.0021165548785998E-3</v>
      </c>
      <c r="U51" s="94">
        <f>R51/'סכום נכסי הקרן'!$C$42</f>
        <v>2.5542206438608998E-3</v>
      </c>
    </row>
    <row r="52" spans="2:21">
      <c r="B52" s="86" t="s">
        <v>403</v>
      </c>
      <c r="C52" s="83" t="s">
        <v>404</v>
      </c>
      <c r="D52" s="96" t="s">
        <v>120</v>
      </c>
      <c r="E52" s="96" t="s">
        <v>308</v>
      </c>
      <c r="F52" s="83" t="s">
        <v>356</v>
      </c>
      <c r="G52" s="96" t="s">
        <v>316</v>
      </c>
      <c r="H52" s="83" t="s">
        <v>367</v>
      </c>
      <c r="I52" s="83" t="s">
        <v>131</v>
      </c>
      <c r="J52" s="83"/>
      <c r="K52" s="93">
        <v>1.8900000000163681</v>
      </c>
      <c r="L52" s="96" t="s">
        <v>133</v>
      </c>
      <c r="M52" s="97">
        <v>0.04</v>
      </c>
      <c r="N52" s="97">
        <v>-5.0000000000843745E-3</v>
      </c>
      <c r="O52" s="93">
        <v>50967.302198999998</v>
      </c>
      <c r="P52" s="95">
        <v>116.27</v>
      </c>
      <c r="Q52" s="83"/>
      <c r="R52" s="93">
        <v>59.259682027000004</v>
      </c>
      <c r="S52" s="94">
        <v>2.3395607731700558E-5</v>
      </c>
      <c r="T52" s="94">
        <v>5.8175170090444921E-3</v>
      </c>
      <c r="U52" s="94">
        <f>R52/'סכום נכסי הקרן'!$C$42</f>
        <v>1.8569114731844575E-3</v>
      </c>
    </row>
    <row r="53" spans="2:21">
      <c r="B53" s="86" t="s">
        <v>405</v>
      </c>
      <c r="C53" s="83" t="s">
        <v>406</v>
      </c>
      <c r="D53" s="96" t="s">
        <v>120</v>
      </c>
      <c r="E53" s="96" t="s">
        <v>308</v>
      </c>
      <c r="F53" s="83" t="s">
        <v>407</v>
      </c>
      <c r="G53" s="96" t="s">
        <v>378</v>
      </c>
      <c r="H53" s="83" t="s">
        <v>408</v>
      </c>
      <c r="I53" s="83" t="s">
        <v>312</v>
      </c>
      <c r="J53" s="83"/>
      <c r="K53" s="93">
        <v>4.5400000000063461</v>
      </c>
      <c r="L53" s="96" t="s">
        <v>133</v>
      </c>
      <c r="M53" s="97">
        <v>2.3399999999999997E-2</v>
      </c>
      <c r="N53" s="97">
        <v>1.9999999999899274E-3</v>
      </c>
      <c r="O53" s="93">
        <v>176523.16901300001</v>
      </c>
      <c r="P53" s="95">
        <v>112.48</v>
      </c>
      <c r="Q53" s="83"/>
      <c r="R53" s="93">
        <v>198.553272381</v>
      </c>
      <c r="S53" s="94">
        <v>5.3375350490179573E-5</v>
      </c>
      <c r="T53" s="94">
        <v>1.9491954728201689E-2</v>
      </c>
      <c r="U53" s="94">
        <f>R53/'סכום נכסי הקרן'!$C$42</f>
        <v>6.2216980738204379E-3</v>
      </c>
    </row>
    <row r="54" spans="2:21">
      <c r="B54" s="86" t="s">
        <v>409</v>
      </c>
      <c r="C54" s="83" t="s">
        <v>410</v>
      </c>
      <c r="D54" s="96" t="s">
        <v>120</v>
      </c>
      <c r="E54" s="96" t="s">
        <v>308</v>
      </c>
      <c r="F54" s="83" t="s">
        <v>407</v>
      </c>
      <c r="G54" s="96" t="s">
        <v>378</v>
      </c>
      <c r="H54" s="83" t="s">
        <v>408</v>
      </c>
      <c r="I54" s="83" t="s">
        <v>312</v>
      </c>
      <c r="J54" s="83"/>
      <c r="K54" s="93">
        <v>1.5899999999961711</v>
      </c>
      <c r="L54" s="96" t="s">
        <v>133</v>
      </c>
      <c r="M54" s="97">
        <v>0.03</v>
      </c>
      <c r="N54" s="97">
        <v>-4.7000000000127617E-3</v>
      </c>
      <c r="O54" s="93">
        <v>43242.205803999997</v>
      </c>
      <c r="P54" s="95">
        <v>108.72</v>
      </c>
      <c r="Q54" s="83"/>
      <c r="R54" s="93">
        <v>47.012928102000004</v>
      </c>
      <c r="S54" s="94">
        <v>1.0270155339005877E-4</v>
      </c>
      <c r="T54" s="94">
        <v>4.6152544111485259E-3</v>
      </c>
      <c r="U54" s="94">
        <f>R54/'סכום נכסי הקרן'!$C$42</f>
        <v>1.4731575093640318E-3</v>
      </c>
    </row>
    <row r="55" spans="2:21">
      <c r="B55" s="86" t="s">
        <v>411</v>
      </c>
      <c r="C55" s="83" t="s">
        <v>412</v>
      </c>
      <c r="D55" s="96" t="s">
        <v>120</v>
      </c>
      <c r="E55" s="96" t="s">
        <v>308</v>
      </c>
      <c r="F55" s="83" t="s">
        <v>407</v>
      </c>
      <c r="G55" s="96" t="s">
        <v>378</v>
      </c>
      <c r="H55" s="83" t="s">
        <v>408</v>
      </c>
      <c r="I55" s="83" t="s">
        <v>312</v>
      </c>
      <c r="J55" s="83"/>
      <c r="K55" s="93">
        <v>8.4699999999505433</v>
      </c>
      <c r="L55" s="96" t="s">
        <v>133</v>
      </c>
      <c r="M55" s="97">
        <v>6.5000000000000006E-3</v>
      </c>
      <c r="N55" s="97">
        <v>6.7999999998066309E-3</v>
      </c>
      <c r="O55" s="93">
        <v>26921.139972000001</v>
      </c>
      <c r="P55" s="95">
        <v>99.89</v>
      </c>
      <c r="Q55" s="83"/>
      <c r="R55" s="93">
        <v>26.891527639</v>
      </c>
      <c r="S55" s="94">
        <v>8.9737133240000005E-5</v>
      </c>
      <c r="T55" s="94">
        <v>2.6399385566698488E-3</v>
      </c>
      <c r="U55" s="94">
        <f>R55/'סכום נכסי הקרן'!$C$42</f>
        <v>8.4265025555764006E-4</v>
      </c>
    </row>
    <row r="56" spans="2:21">
      <c r="B56" s="86" t="s">
        <v>413</v>
      </c>
      <c r="C56" s="83" t="s">
        <v>414</v>
      </c>
      <c r="D56" s="96" t="s">
        <v>120</v>
      </c>
      <c r="E56" s="96" t="s">
        <v>308</v>
      </c>
      <c r="F56" s="83" t="s">
        <v>415</v>
      </c>
      <c r="G56" s="96" t="s">
        <v>378</v>
      </c>
      <c r="H56" s="83" t="s">
        <v>416</v>
      </c>
      <c r="I56" s="83" t="s">
        <v>131</v>
      </c>
      <c r="J56" s="83"/>
      <c r="K56" s="93">
        <v>1.4800000000032287</v>
      </c>
      <c r="L56" s="96" t="s">
        <v>133</v>
      </c>
      <c r="M56" s="97">
        <v>4.8000000000000001E-2</v>
      </c>
      <c r="N56" s="97">
        <v>-5.2000000000349787E-3</v>
      </c>
      <c r="O56" s="93">
        <v>131176.86803700001</v>
      </c>
      <c r="P56" s="95">
        <v>113.33</v>
      </c>
      <c r="Q56" s="83"/>
      <c r="R56" s="93">
        <v>148.66275509900001</v>
      </c>
      <c r="S56" s="94">
        <v>1.0720643185053442E-4</v>
      </c>
      <c r="T56" s="94">
        <v>1.4594207677418935E-2</v>
      </c>
      <c r="U56" s="94">
        <f>R56/'סכום נכסי הקרן'!$C$42</f>
        <v>4.6583708541123843E-3</v>
      </c>
    </row>
    <row r="57" spans="2:21">
      <c r="B57" s="86" t="s">
        <v>417</v>
      </c>
      <c r="C57" s="83" t="s">
        <v>418</v>
      </c>
      <c r="D57" s="96" t="s">
        <v>120</v>
      </c>
      <c r="E57" s="96" t="s">
        <v>308</v>
      </c>
      <c r="F57" s="83" t="s">
        <v>415</v>
      </c>
      <c r="G57" s="96" t="s">
        <v>378</v>
      </c>
      <c r="H57" s="83" t="s">
        <v>416</v>
      </c>
      <c r="I57" s="83" t="s">
        <v>131</v>
      </c>
      <c r="J57" s="83"/>
      <c r="K57" s="93">
        <v>1</v>
      </c>
      <c r="L57" s="96" t="s">
        <v>133</v>
      </c>
      <c r="M57" s="97">
        <v>4.9000000000000002E-2</v>
      </c>
      <c r="N57" s="97">
        <v>-1.6999999997308203E-3</v>
      </c>
      <c r="O57" s="93">
        <v>8435.7866859999995</v>
      </c>
      <c r="P57" s="95">
        <v>114.5</v>
      </c>
      <c r="Q57" s="83"/>
      <c r="R57" s="93">
        <v>9.6589757780000003</v>
      </c>
      <c r="S57" s="94">
        <v>8.5165348485206731E-5</v>
      </c>
      <c r="T57" s="94">
        <v>9.4822067814778006E-4</v>
      </c>
      <c r="U57" s="94">
        <f>R57/'סכום נכסי הקרן'!$C$42</f>
        <v>3.0266552785765876E-4</v>
      </c>
    </row>
    <row r="58" spans="2:21">
      <c r="B58" s="86" t="s">
        <v>419</v>
      </c>
      <c r="C58" s="83" t="s">
        <v>420</v>
      </c>
      <c r="D58" s="96" t="s">
        <v>120</v>
      </c>
      <c r="E58" s="96" t="s">
        <v>308</v>
      </c>
      <c r="F58" s="83" t="s">
        <v>415</v>
      </c>
      <c r="G58" s="96" t="s">
        <v>378</v>
      </c>
      <c r="H58" s="83" t="s">
        <v>416</v>
      </c>
      <c r="I58" s="83" t="s">
        <v>131</v>
      </c>
      <c r="J58" s="83"/>
      <c r="K58" s="93">
        <v>5.3899999999917902</v>
      </c>
      <c r="L58" s="96" t="s">
        <v>133</v>
      </c>
      <c r="M58" s="97">
        <v>3.2000000000000001E-2</v>
      </c>
      <c r="N58" s="97">
        <v>1.0999999999935029E-3</v>
      </c>
      <c r="O58" s="93">
        <v>141203.27257500001</v>
      </c>
      <c r="P58" s="95">
        <v>119.9</v>
      </c>
      <c r="Q58" s="83"/>
      <c r="R58" s="93">
        <v>169.30273250099998</v>
      </c>
      <c r="S58" s="94">
        <v>8.5597661864943115E-5</v>
      </c>
      <c r="T58" s="94">
        <v>1.6620432177707693E-2</v>
      </c>
      <c r="U58" s="94">
        <f>R58/'סכום נכסי הקרן'!$C$42</f>
        <v>5.30512779800856E-3</v>
      </c>
    </row>
    <row r="59" spans="2:21">
      <c r="B59" s="86" t="s">
        <v>421</v>
      </c>
      <c r="C59" s="83" t="s">
        <v>422</v>
      </c>
      <c r="D59" s="96" t="s">
        <v>120</v>
      </c>
      <c r="E59" s="96" t="s">
        <v>308</v>
      </c>
      <c r="F59" s="83" t="s">
        <v>415</v>
      </c>
      <c r="G59" s="96" t="s">
        <v>378</v>
      </c>
      <c r="H59" s="83" t="s">
        <v>416</v>
      </c>
      <c r="I59" s="83" t="s">
        <v>131</v>
      </c>
      <c r="J59" s="83"/>
      <c r="K59" s="93">
        <v>7.8300000000503287</v>
      </c>
      <c r="L59" s="96" t="s">
        <v>133</v>
      </c>
      <c r="M59" s="97">
        <v>1.1399999999999999E-2</v>
      </c>
      <c r="N59" s="97">
        <v>6.4000000000338751E-3</v>
      </c>
      <c r="O59" s="93">
        <v>80033.324408999993</v>
      </c>
      <c r="P59" s="95">
        <v>103.28</v>
      </c>
      <c r="Q59" s="83"/>
      <c r="R59" s="93">
        <v>82.658417447999994</v>
      </c>
      <c r="S59" s="94">
        <v>7.9803172060776713E-5</v>
      </c>
      <c r="T59" s="94">
        <v>8.1145685058746451E-3</v>
      </c>
      <c r="U59" s="94">
        <f>R59/'סכום נכסי הקרן'!$C$42</f>
        <v>2.5901145342718582E-3</v>
      </c>
    </row>
    <row r="60" spans="2:21">
      <c r="B60" s="86" t="s">
        <v>423</v>
      </c>
      <c r="C60" s="83" t="s">
        <v>424</v>
      </c>
      <c r="D60" s="96" t="s">
        <v>120</v>
      </c>
      <c r="E60" s="96" t="s">
        <v>308</v>
      </c>
      <c r="F60" s="83" t="s">
        <v>425</v>
      </c>
      <c r="G60" s="96" t="s">
        <v>378</v>
      </c>
      <c r="H60" s="83" t="s">
        <v>408</v>
      </c>
      <c r="I60" s="83" t="s">
        <v>312</v>
      </c>
      <c r="J60" s="83"/>
      <c r="K60" s="93">
        <v>6.2700000000035097</v>
      </c>
      <c r="L60" s="96" t="s">
        <v>133</v>
      </c>
      <c r="M60" s="97">
        <v>1.8200000000000001E-2</v>
      </c>
      <c r="N60" s="97">
        <v>2.8999999999153475E-3</v>
      </c>
      <c r="O60" s="93">
        <v>43688.863542999999</v>
      </c>
      <c r="P60" s="95">
        <v>110.86</v>
      </c>
      <c r="Q60" s="83"/>
      <c r="R60" s="93">
        <v>48.433475529000006</v>
      </c>
      <c r="S60" s="94">
        <v>9.7226802143095579E-5</v>
      </c>
      <c r="T60" s="94">
        <v>4.7547094088139135E-3</v>
      </c>
      <c r="U60" s="94">
        <f>R60/'סכום נכסי הקרן'!$C$42</f>
        <v>1.5176705868084419E-3</v>
      </c>
    </row>
    <row r="61" spans="2:21">
      <c r="B61" s="86" t="s">
        <v>426</v>
      </c>
      <c r="C61" s="83" t="s">
        <v>427</v>
      </c>
      <c r="D61" s="96" t="s">
        <v>120</v>
      </c>
      <c r="E61" s="96" t="s">
        <v>308</v>
      </c>
      <c r="F61" s="83" t="s">
        <v>425</v>
      </c>
      <c r="G61" s="96" t="s">
        <v>378</v>
      </c>
      <c r="H61" s="83" t="s">
        <v>408</v>
      </c>
      <c r="I61" s="83" t="s">
        <v>312</v>
      </c>
      <c r="J61" s="83"/>
      <c r="K61" s="93">
        <v>7.0700000013124802</v>
      </c>
      <c r="L61" s="96" t="s">
        <v>133</v>
      </c>
      <c r="M61" s="97">
        <v>7.8000000000000005E-3</v>
      </c>
      <c r="N61" s="97">
        <v>4.9000000006740839E-3</v>
      </c>
      <c r="O61" s="93">
        <v>2470.7979829999999</v>
      </c>
      <c r="P61" s="95">
        <v>102.07</v>
      </c>
      <c r="Q61" s="83"/>
      <c r="R61" s="93">
        <v>2.5219435669999997</v>
      </c>
      <c r="S61" s="94">
        <v>5.1474957979166668E-6</v>
      </c>
      <c r="T61" s="94">
        <v>2.4757894566812224E-4</v>
      </c>
      <c r="U61" s="94">
        <f>R61/'סכום נכסי הקרן'!$C$42</f>
        <v>7.9025499025667167E-5</v>
      </c>
    </row>
    <row r="62" spans="2:21">
      <c r="B62" s="86" t="s">
        <v>428</v>
      </c>
      <c r="C62" s="83" t="s">
        <v>429</v>
      </c>
      <c r="D62" s="96" t="s">
        <v>120</v>
      </c>
      <c r="E62" s="96" t="s">
        <v>308</v>
      </c>
      <c r="F62" s="83" t="s">
        <v>425</v>
      </c>
      <c r="G62" s="96" t="s">
        <v>378</v>
      </c>
      <c r="H62" s="83" t="s">
        <v>408</v>
      </c>
      <c r="I62" s="83" t="s">
        <v>312</v>
      </c>
      <c r="J62" s="83"/>
      <c r="K62" s="93">
        <v>5.2899999999902025</v>
      </c>
      <c r="L62" s="96" t="s">
        <v>133</v>
      </c>
      <c r="M62" s="97">
        <v>2E-3</v>
      </c>
      <c r="N62" s="97">
        <v>7.0000000008533343E-4</v>
      </c>
      <c r="O62" s="93">
        <v>31549.098517999999</v>
      </c>
      <c r="P62" s="95">
        <v>100.29</v>
      </c>
      <c r="Q62" s="83"/>
      <c r="R62" s="93">
        <v>31.640591339</v>
      </c>
      <c r="S62" s="94">
        <v>8.4130929381333335E-5</v>
      </c>
      <c r="T62" s="94">
        <v>3.1061536612193123E-3</v>
      </c>
      <c r="U62" s="94">
        <f>R62/'סכום נכסי הקרן'!$C$42</f>
        <v>9.9146291485263747E-4</v>
      </c>
    </row>
    <row r="63" spans="2:21">
      <c r="B63" s="86" t="s">
        <v>430</v>
      </c>
      <c r="C63" s="83" t="s">
        <v>431</v>
      </c>
      <c r="D63" s="96" t="s">
        <v>120</v>
      </c>
      <c r="E63" s="96" t="s">
        <v>308</v>
      </c>
      <c r="F63" s="83" t="s">
        <v>329</v>
      </c>
      <c r="G63" s="96" t="s">
        <v>316</v>
      </c>
      <c r="H63" s="83" t="s">
        <v>416</v>
      </c>
      <c r="I63" s="83" t="s">
        <v>131</v>
      </c>
      <c r="J63" s="83"/>
      <c r="K63" s="93">
        <v>1.0699999999997727</v>
      </c>
      <c r="L63" s="96" t="s">
        <v>133</v>
      </c>
      <c r="M63" s="97">
        <v>0.04</v>
      </c>
      <c r="N63" s="97">
        <v>-3.4999999999886376E-3</v>
      </c>
      <c r="O63" s="93">
        <v>76630.466889000003</v>
      </c>
      <c r="P63" s="95">
        <v>114.85</v>
      </c>
      <c r="Q63" s="83"/>
      <c r="R63" s="93">
        <v>88.010095285999995</v>
      </c>
      <c r="S63" s="94">
        <v>5.6763392900582076E-5</v>
      </c>
      <c r="T63" s="94">
        <v>8.6399421795859948E-3</v>
      </c>
      <c r="U63" s="94">
        <f>R63/'סכום נכסי הקרן'!$C$42</f>
        <v>2.7578102025280836E-3</v>
      </c>
    </row>
    <row r="64" spans="2:21">
      <c r="B64" s="86" t="s">
        <v>432</v>
      </c>
      <c r="C64" s="83" t="s">
        <v>433</v>
      </c>
      <c r="D64" s="96" t="s">
        <v>120</v>
      </c>
      <c r="E64" s="96" t="s">
        <v>308</v>
      </c>
      <c r="F64" s="83" t="s">
        <v>434</v>
      </c>
      <c r="G64" s="96" t="s">
        <v>378</v>
      </c>
      <c r="H64" s="83" t="s">
        <v>416</v>
      </c>
      <c r="I64" s="83" t="s">
        <v>131</v>
      </c>
      <c r="J64" s="83"/>
      <c r="K64" s="93">
        <v>3.5299999999971696</v>
      </c>
      <c r="L64" s="96" t="s">
        <v>133</v>
      </c>
      <c r="M64" s="97">
        <v>4.7500000000000001E-2</v>
      </c>
      <c r="N64" s="97">
        <v>-5.9999999998761847E-4</v>
      </c>
      <c r="O64" s="93">
        <v>155329.338273</v>
      </c>
      <c r="P64" s="95">
        <v>145.59</v>
      </c>
      <c r="Q64" s="83"/>
      <c r="R64" s="93">
        <v>226.143990788</v>
      </c>
      <c r="S64" s="94">
        <v>8.23024099364171E-5</v>
      </c>
      <c r="T64" s="94">
        <v>2.2200532772062062E-2</v>
      </c>
      <c r="U64" s="94">
        <f>R64/'סכום נכסי הקרן'!$C$42</f>
        <v>7.0862575822568281E-3</v>
      </c>
    </row>
    <row r="65" spans="2:21">
      <c r="B65" s="86" t="s">
        <v>435</v>
      </c>
      <c r="C65" s="83" t="s">
        <v>436</v>
      </c>
      <c r="D65" s="96" t="s">
        <v>120</v>
      </c>
      <c r="E65" s="96" t="s">
        <v>308</v>
      </c>
      <c r="F65" s="83" t="s">
        <v>437</v>
      </c>
      <c r="G65" s="96" t="s">
        <v>438</v>
      </c>
      <c r="H65" s="83" t="s">
        <v>408</v>
      </c>
      <c r="I65" s="83" t="s">
        <v>312</v>
      </c>
      <c r="J65" s="83"/>
      <c r="K65" s="93">
        <v>1.4900000016760058</v>
      </c>
      <c r="L65" s="96" t="s">
        <v>133</v>
      </c>
      <c r="M65" s="97">
        <v>4.6500000000000007E-2</v>
      </c>
      <c r="N65" s="97">
        <v>0</v>
      </c>
      <c r="O65" s="93">
        <v>206.93294000000003</v>
      </c>
      <c r="P65" s="95">
        <v>129.75</v>
      </c>
      <c r="Q65" s="83"/>
      <c r="R65" s="93">
        <v>0.26849549500000003</v>
      </c>
      <c r="S65" s="94">
        <v>4.0842923757570611E-6</v>
      </c>
      <c r="T65" s="94">
        <v>2.6358175669971527E-5</v>
      </c>
      <c r="U65" s="94">
        <f>R65/'סכום נכסי הקרן'!$C$42</f>
        <v>8.4133486395806135E-6</v>
      </c>
    </row>
    <row r="66" spans="2:21">
      <c r="B66" s="86" t="s">
        <v>439</v>
      </c>
      <c r="C66" s="83" t="s">
        <v>440</v>
      </c>
      <c r="D66" s="96" t="s">
        <v>120</v>
      </c>
      <c r="E66" s="96" t="s">
        <v>308</v>
      </c>
      <c r="F66" s="83" t="s">
        <v>441</v>
      </c>
      <c r="G66" s="96" t="s">
        <v>442</v>
      </c>
      <c r="H66" s="83" t="s">
        <v>416</v>
      </c>
      <c r="I66" s="83" t="s">
        <v>131</v>
      </c>
      <c r="J66" s="83"/>
      <c r="K66" s="93">
        <v>7.1499999999818469</v>
      </c>
      <c r="L66" s="96" t="s">
        <v>133</v>
      </c>
      <c r="M66" s="97">
        <v>3.85E-2</v>
      </c>
      <c r="N66" s="97">
        <v>3.8999999999664347E-3</v>
      </c>
      <c r="O66" s="93">
        <v>112296.521851</v>
      </c>
      <c r="P66" s="95">
        <v>130</v>
      </c>
      <c r="Q66" s="83"/>
      <c r="R66" s="93">
        <v>145.98547829099999</v>
      </c>
      <c r="S66" s="94">
        <v>4.1688387209141728E-5</v>
      </c>
      <c r="T66" s="94">
        <v>1.433137968314512E-2</v>
      </c>
      <c r="U66" s="94">
        <f>R66/'סכום נכסי הקרן'!$C$42</f>
        <v>4.5744779635059048E-3</v>
      </c>
    </row>
    <row r="67" spans="2:21">
      <c r="B67" s="86" t="s">
        <v>443</v>
      </c>
      <c r="C67" s="83" t="s">
        <v>444</v>
      </c>
      <c r="D67" s="96" t="s">
        <v>120</v>
      </c>
      <c r="E67" s="96" t="s">
        <v>308</v>
      </c>
      <c r="F67" s="83" t="s">
        <v>441</v>
      </c>
      <c r="G67" s="96" t="s">
        <v>442</v>
      </c>
      <c r="H67" s="83" t="s">
        <v>416</v>
      </c>
      <c r="I67" s="83" t="s">
        <v>131</v>
      </c>
      <c r="J67" s="83"/>
      <c r="K67" s="93">
        <v>5.0899999999956869</v>
      </c>
      <c r="L67" s="96" t="s">
        <v>133</v>
      </c>
      <c r="M67" s="97">
        <v>4.4999999999999998E-2</v>
      </c>
      <c r="N67" s="97">
        <v>-5.9999999999107631E-4</v>
      </c>
      <c r="O67" s="93">
        <v>258642.590528</v>
      </c>
      <c r="P67" s="95">
        <v>129.97999999999999</v>
      </c>
      <c r="Q67" s="83"/>
      <c r="R67" s="93">
        <v>336.18362940500003</v>
      </c>
      <c r="S67" s="94">
        <v>8.7566827529251783E-5</v>
      </c>
      <c r="T67" s="94">
        <v>3.3003112999067621E-2</v>
      </c>
      <c r="U67" s="94">
        <f>R67/'סכום נכסי הקרן'!$C$42</f>
        <v>1.053436699600427E-2</v>
      </c>
    </row>
    <row r="68" spans="2:21">
      <c r="B68" s="86" t="s">
        <v>445</v>
      </c>
      <c r="C68" s="83" t="s">
        <v>446</v>
      </c>
      <c r="D68" s="96" t="s">
        <v>120</v>
      </c>
      <c r="E68" s="96" t="s">
        <v>308</v>
      </c>
      <c r="F68" s="83" t="s">
        <v>441</v>
      </c>
      <c r="G68" s="96" t="s">
        <v>442</v>
      </c>
      <c r="H68" s="83" t="s">
        <v>416</v>
      </c>
      <c r="I68" s="83" t="s">
        <v>131</v>
      </c>
      <c r="J68" s="83"/>
      <c r="K68" s="93">
        <v>9.7899999999707568</v>
      </c>
      <c r="L68" s="96" t="s">
        <v>133</v>
      </c>
      <c r="M68" s="97">
        <v>2.3900000000000001E-2</v>
      </c>
      <c r="N68" s="97">
        <v>7.4000000000177249E-3</v>
      </c>
      <c r="O68" s="93">
        <v>95289.584000000003</v>
      </c>
      <c r="P68" s="95">
        <v>118.42</v>
      </c>
      <c r="Q68" s="83"/>
      <c r="R68" s="93">
        <v>112.84192846999998</v>
      </c>
      <c r="S68" s="94">
        <v>7.6896731652718029E-5</v>
      </c>
      <c r="T68" s="94">
        <v>1.1077680739301122E-2</v>
      </c>
      <c r="U68" s="94">
        <f>R68/'סכום נכסי הקרן'!$C$42</f>
        <v>3.5359196078158669E-3</v>
      </c>
    </row>
    <row r="69" spans="2:21">
      <c r="B69" s="86" t="s">
        <v>447</v>
      </c>
      <c r="C69" s="83" t="s">
        <v>448</v>
      </c>
      <c r="D69" s="96" t="s">
        <v>120</v>
      </c>
      <c r="E69" s="96" t="s">
        <v>308</v>
      </c>
      <c r="F69" s="83" t="s">
        <v>449</v>
      </c>
      <c r="G69" s="96" t="s">
        <v>378</v>
      </c>
      <c r="H69" s="83" t="s">
        <v>416</v>
      </c>
      <c r="I69" s="83" t="s">
        <v>131</v>
      </c>
      <c r="J69" s="83"/>
      <c r="K69" s="93">
        <v>5.5200000000497553</v>
      </c>
      <c r="L69" s="96" t="s">
        <v>133</v>
      </c>
      <c r="M69" s="97">
        <v>1.5800000000000002E-2</v>
      </c>
      <c r="N69" s="97">
        <v>2.8999999999349789E-3</v>
      </c>
      <c r="O69" s="93">
        <v>32375.0209</v>
      </c>
      <c r="P69" s="95">
        <v>109.26</v>
      </c>
      <c r="Q69" s="83"/>
      <c r="R69" s="93">
        <v>35.372946086999995</v>
      </c>
      <c r="S69" s="94">
        <v>7.1528144159056502E-5</v>
      </c>
      <c r="T69" s="94">
        <v>3.4725585504724304E-3</v>
      </c>
      <c r="U69" s="94">
        <f>R69/'סכום נכסי הקרן'!$C$42</f>
        <v>1.1084168389455464E-3</v>
      </c>
    </row>
    <row r="70" spans="2:21">
      <c r="B70" s="86" t="s">
        <v>450</v>
      </c>
      <c r="C70" s="83" t="s">
        <v>451</v>
      </c>
      <c r="D70" s="96" t="s">
        <v>120</v>
      </c>
      <c r="E70" s="96" t="s">
        <v>308</v>
      </c>
      <c r="F70" s="83" t="s">
        <v>449</v>
      </c>
      <c r="G70" s="96" t="s">
        <v>378</v>
      </c>
      <c r="H70" s="83" t="s">
        <v>416</v>
      </c>
      <c r="I70" s="83" t="s">
        <v>131</v>
      </c>
      <c r="J70" s="83"/>
      <c r="K70" s="93">
        <v>8.4500000000688651</v>
      </c>
      <c r="L70" s="96" t="s">
        <v>133</v>
      </c>
      <c r="M70" s="97">
        <v>8.3999999999999995E-3</v>
      </c>
      <c r="N70" s="97">
        <v>6.90000000013773E-3</v>
      </c>
      <c r="O70" s="93">
        <v>27225.333643999998</v>
      </c>
      <c r="P70" s="95">
        <v>101.34</v>
      </c>
      <c r="Q70" s="83"/>
      <c r="R70" s="93">
        <v>27.590153898000001</v>
      </c>
      <c r="S70" s="94">
        <v>1.08901334576E-4</v>
      </c>
      <c r="T70" s="94">
        <v>2.7085226260687672E-3</v>
      </c>
      <c r="U70" s="94">
        <f>R70/'סכום נכסי הקרן'!$C$42</f>
        <v>8.6454181945793177E-4</v>
      </c>
    </row>
    <row r="71" spans="2:21">
      <c r="B71" s="86" t="s">
        <v>452</v>
      </c>
      <c r="C71" s="83" t="s">
        <v>453</v>
      </c>
      <c r="D71" s="96" t="s">
        <v>120</v>
      </c>
      <c r="E71" s="96" t="s">
        <v>308</v>
      </c>
      <c r="F71" s="83" t="s">
        <v>454</v>
      </c>
      <c r="G71" s="96" t="s">
        <v>438</v>
      </c>
      <c r="H71" s="83" t="s">
        <v>416</v>
      </c>
      <c r="I71" s="83" t="s">
        <v>131</v>
      </c>
      <c r="J71" s="83"/>
      <c r="K71" s="93">
        <v>0.90000000152323878</v>
      </c>
      <c r="L71" s="96" t="s">
        <v>133</v>
      </c>
      <c r="M71" s="97">
        <v>4.8899999999999999E-2</v>
      </c>
      <c r="N71" s="97">
        <v>2.5999999946686642E-3</v>
      </c>
      <c r="O71" s="93">
        <v>409.82961599999993</v>
      </c>
      <c r="P71" s="95">
        <v>128.15</v>
      </c>
      <c r="Q71" s="83"/>
      <c r="R71" s="93">
        <v>0.52519667800000003</v>
      </c>
      <c r="S71" s="94">
        <v>1.1012181338549722E-5</v>
      </c>
      <c r="T71" s="94">
        <v>5.155850492020162E-5</v>
      </c>
      <c r="U71" s="94">
        <f>R71/'סכום נכסי הקרן'!$C$42</f>
        <v>1.6457120654346758E-5</v>
      </c>
    </row>
    <row r="72" spans="2:21">
      <c r="B72" s="86" t="s">
        <v>455</v>
      </c>
      <c r="C72" s="83" t="s">
        <v>456</v>
      </c>
      <c r="D72" s="96" t="s">
        <v>120</v>
      </c>
      <c r="E72" s="96" t="s">
        <v>308</v>
      </c>
      <c r="F72" s="83" t="s">
        <v>329</v>
      </c>
      <c r="G72" s="96" t="s">
        <v>316</v>
      </c>
      <c r="H72" s="83" t="s">
        <v>408</v>
      </c>
      <c r="I72" s="83" t="s">
        <v>312</v>
      </c>
      <c r="J72" s="83"/>
      <c r="K72" s="93">
        <v>3.4800000000183973</v>
      </c>
      <c r="L72" s="96" t="s">
        <v>133</v>
      </c>
      <c r="M72" s="97">
        <v>1.6399999999999998E-2</v>
      </c>
      <c r="N72" s="97">
        <v>7.9999999999458924E-3</v>
      </c>
      <c r="O72" s="93">
        <f>35582.8055/50000</f>
        <v>0.71165611000000006</v>
      </c>
      <c r="P72" s="95">
        <v>5194000</v>
      </c>
      <c r="Q72" s="83"/>
      <c r="R72" s="93">
        <v>36.963420383999996</v>
      </c>
      <c r="S72" s="94">
        <f>289.85667562724%/50000</f>
        <v>5.7971335125447999E-5</v>
      </c>
      <c r="T72" s="94">
        <v>3.6286952518308664E-3</v>
      </c>
      <c r="U72" s="94">
        <f>R72/'סכום נכסי הקרן'!$C$42</f>
        <v>1.1582546016348342E-3</v>
      </c>
    </row>
    <row r="73" spans="2:21">
      <c r="B73" s="86" t="s">
        <v>457</v>
      </c>
      <c r="C73" s="83" t="s">
        <v>458</v>
      </c>
      <c r="D73" s="96" t="s">
        <v>120</v>
      </c>
      <c r="E73" s="96" t="s">
        <v>308</v>
      </c>
      <c r="F73" s="83" t="s">
        <v>329</v>
      </c>
      <c r="G73" s="96" t="s">
        <v>316</v>
      </c>
      <c r="H73" s="83" t="s">
        <v>408</v>
      </c>
      <c r="I73" s="83" t="s">
        <v>312</v>
      </c>
      <c r="J73" s="83"/>
      <c r="K73" s="93">
        <v>7.6800000001175519</v>
      </c>
      <c r="L73" s="96" t="s">
        <v>133</v>
      </c>
      <c r="M73" s="97">
        <v>2.7799999999999998E-2</v>
      </c>
      <c r="N73" s="97">
        <v>1.6500000000033398E-2</v>
      </c>
      <c r="O73" s="93">
        <f>13586.1621/50000</f>
        <v>0.27172324199999998</v>
      </c>
      <c r="P73" s="95">
        <v>5510023</v>
      </c>
      <c r="Q73" s="83"/>
      <c r="R73" s="93">
        <v>14.972014143000001</v>
      </c>
      <c r="S73" s="94">
        <f>324.872360114778%/50000</f>
        <v>6.4974472022955599E-5</v>
      </c>
      <c r="T73" s="94">
        <v>1.4698011186909941E-3</v>
      </c>
      <c r="U73" s="94">
        <f>R73/'סכום נכסי הקרן'!$C$42</f>
        <v>4.6915042213945056E-4</v>
      </c>
    </row>
    <row r="74" spans="2:21">
      <c r="B74" s="86" t="s">
        <v>459</v>
      </c>
      <c r="C74" s="83" t="s">
        <v>460</v>
      </c>
      <c r="D74" s="96" t="s">
        <v>120</v>
      </c>
      <c r="E74" s="96" t="s">
        <v>308</v>
      </c>
      <c r="F74" s="83" t="s">
        <v>329</v>
      </c>
      <c r="G74" s="96" t="s">
        <v>316</v>
      </c>
      <c r="H74" s="83" t="s">
        <v>408</v>
      </c>
      <c r="I74" s="83" t="s">
        <v>312</v>
      </c>
      <c r="J74" s="83"/>
      <c r="K74" s="93">
        <v>4.8299999999383649</v>
      </c>
      <c r="L74" s="96" t="s">
        <v>133</v>
      </c>
      <c r="M74" s="97">
        <v>2.4199999999999999E-2</v>
      </c>
      <c r="N74" s="97">
        <v>1.0699999999874149E-2</v>
      </c>
      <c r="O74" s="93">
        <f>28269.3435/50000</f>
        <v>0.56538686999999999</v>
      </c>
      <c r="P74" s="95">
        <v>5481000</v>
      </c>
      <c r="Q74" s="83"/>
      <c r="R74" s="93">
        <v>30.988851777000001</v>
      </c>
      <c r="S74" s="94">
        <f>98.0791156368178%/50000</f>
        <v>1.9615823127363559E-5</v>
      </c>
      <c r="T74" s="94">
        <v>3.0421724541369872E-3</v>
      </c>
      <c r="U74" s="94">
        <f>R74/'סכום נכסי הקרן'!$C$42</f>
        <v>9.7104055299023992E-4</v>
      </c>
    </row>
    <row r="75" spans="2:21">
      <c r="B75" s="86" t="s">
        <v>461</v>
      </c>
      <c r="C75" s="83" t="s">
        <v>462</v>
      </c>
      <c r="D75" s="96" t="s">
        <v>120</v>
      </c>
      <c r="E75" s="96" t="s">
        <v>308</v>
      </c>
      <c r="F75" s="83" t="s">
        <v>329</v>
      </c>
      <c r="G75" s="96" t="s">
        <v>316</v>
      </c>
      <c r="H75" s="83" t="s">
        <v>408</v>
      </c>
      <c r="I75" s="83" t="s">
        <v>312</v>
      </c>
      <c r="J75" s="83"/>
      <c r="K75" s="93">
        <v>4.550000000011746</v>
      </c>
      <c r="L75" s="96" t="s">
        <v>133</v>
      </c>
      <c r="M75" s="97">
        <v>1.95E-2</v>
      </c>
      <c r="N75" s="97">
        <v>9.6000000001148517E-3</v>
      </c>
      <c r="O75" s="93">
        <f>36637.63175/50000</f>
        <v>0.73275263499999999</v>
      </c>
      <c r="P75" s="95">
        <v>5228300</v>
      </c>
      <c r="Q75" s="83"/>
      <c r="R75" s="93">
        <v>38.310504760999997</v>
      </c>
      <c r="S75" s="94">
        <f>147.61929066441%/50000</f>
        <v>2.9523858132881999E-5</v>
      </c>
      <c r="T75" s="94">
        <v>3.7609383892855197E-3</v>
      </c>
      <c r="U75" s="94">
        <f>R75/'סכום נכסי הקרן'!$C$42</f>
        <v>1.2004657028327639E-3</v>
      </c>
    </row>
    <row r="76" spans="2:21">
      <c r="B76" s="86" t="s">
        <v>463</v>
      </c>
      <c r="C76" s="83" t="s">
        <v>464</v>
      </c>
      <c r="D76" s="96" t="s">
        <v>120</v>
      </c>
      <c r="E76" s="96" t="s">
        <v>308</v>
      </c>
      <c r="F76" s="83" t="s">
        <v>329</v>
      </c>
      <c r="G76" s="96" t="s">
        <v>316</v>
      </c>
      <c r="H76" s="83" t="s">
        <v>416</v>
      </c>
      <c r="I76" s="83" t="s">
        <v>131</v>
      </c>
      <c r="J76" s="83"/>
      <c r="K76" s="93">
        <v>0.60000000001078524</v>
      </c>
      <c r="L76" s="96" t="s">
        <v>133</v>
      </c>
      <c r="M76" s="97">
        <v>0.05</v>
      </c>
      <c r="N76" s="97">
        <v>-1.0999999999298958E-3</v>
      </c>
      <c r="O76" s="93">
        <v>48332.929616000001</v>
      </c>
      <c r="P76" s="95">
        <v>115.1</v>
      </c>
      <c r="Q76" s="83"/>
      <c r="R76" s="93">
        <v>55.631205049000002</v>
      </c>
      <c r="S76" s="94">
        <v>4.8332977948977953E-5</v>
      </c>
      <c r="T76" s="94">
        <v>5.4613097899975892E-3</v>
      </c>
      <c r="U76" s="94">
        <f>R76/'סכום נכסי הקרן'!$C$42</f>
        <v>1.7432125753813271E-3</v>
      </c>
    </row>
    <row r="77" spans="2:21">
      <c r="B77" s="86" t="s">
        <v>465</v>
      </c>
      <c r="C77" s="83" t="s">
        <v>466</v>
      </c>
      <c r="D77" s="96" t="s">
        <v>120</v>
      </c>
      <c r="E77" s="96" t="s">
        <v>308</v>
      </c>
      <c r="F77" s="83" t="s">
        <v>467</v>
      </c>
      <c r="G77" s="96" t="s">
        <v>378</v>
      </c>
      <c r="H77" s="83" t="s">
        <v>408</v>
      </c>
      <c r="I77" s="83" t="s">
        <v>312</v>
      </c>
      <c r="J77" s="83"/>
      <c r="K77" s="93">
        <v>0.52000000000277824</v>
      </c>
      <c r="L77" s="96" t="s">
        <v>133</v>
      </c>
      <c r="M77" s="97">
        <v>5.0999999999999997E-2</v>
      </c>
      <c r="N77" s="97">
        <v>-1.4000000000208366E-3</v>
      </c>
      <c r="O77" s="93">
        <v>24183.242345000002</v>
      </c>
      <c r="P77" s="95">
        <v>114.77</v>
      </c>
      <c r="Q77" s="93">
        <v>1.04075023</v>
      </c>
      <c r="R77" s="93">
        <v>28.795857470999998</v>
      </c>
      <c r="S77" s="94">
        <v>5.5125399250071017E-5</v>
      </c>
      <c r="T77" s="94">
        <v>2.8268864242511028E-3</v>
      </c>
      <c r="U77" s="94">
        <f>R77/'סכום נכסי הקרן'!$C$42</f>
        <v>9.0232273088676972E-4</v>
      </c>
    </row>
    <row r="78" spans="2:21">
      <c r="B78" s="86" t="s">
        <v>468</v>
      </c>
      <c r="C78" s="83" t="s">
        <v>469</v>
      </c>
      <c r="D78" s="96" t="s">
        <v>120</v>
      </c>
      <c r="E78" s="96" t="s">
        <v>308</v>
      </c>
      <c r="F78" s="83" t="s">
        <v>467</v>
      </c>
      <c r="G78" s="96" t="s">
        <v>378</v>
      </c>
      <c r="H78" s="83" t="s">
        <v>408</v>
      </c>
      <c r="I78" s="83" t="s">
        <v>312</v>
      </c>
      <c r="J78" s="83"/>
      <c r="K78" s="93">
        <v>1.9399999999992392</v>
      </c>
      <c r="L78" s="96" t="s">
        <v>133</v>
      </c>
      <c r="M78" s="97">
        <v>2.5499999999999998E-2</v>
      </c>
      <c r="N78" s="97">
        <v>-9.9999999998098116E-4</v>
      </c>
      <c r="O78" s="93">
        <v>95963.51333799999</v>
      </c>
      <c r="P78" s="95">
        <v>107.1</v>
      </c>
      <c r="Q78" s="93">
        <v>2.3824272469999999</v>
      </c>
      <c r="R78" s="93">
        <v>105.15935003200001</v>
      </c>
      <c r="S78" s="94">
        <v>8.8089555663667466E-5</v>
      </c>
      <c r="T78" s="94">
        <v>1.0323482788727915E-2</v>
      </c>
      <c r="U78" s="94">
        <f>R78/'סכום נכסי הקרן'!$C$42</f>
        <v>3.2951848020053693E-3</v>
      </c>
    </row>
    <row r="79" spans="2:21">
      <c r="B79" s="86" t="s">
        <v>470</v>
      </c>
      <c r="C79" s="83" t="s">
        <v>471</v>
      </c>
      <c r="D79" s="96" t="s">
        <v>120</v>
      </c>
      <c r="E79" s="96" t="s">
        <v>308</v>
      </c>
      <c r="F79" s="83" t="s">
        <v>467</v>
      </c>
      <c r="G79" s="96" t="s">
        <v>378</v>
      </c>
      <c r="H79" s="83" t="s">
        <v>408</v>
      </c>
      <c r="I79" s="83" t="s">
        <v>312</v>
      </c>
      <c r="J79" s="83"/>
      <c r="K79" s="93">
        <v>6.2499999999780815</v>
      </c>
      <c r="L79" s="96" t="s">
        <v>133</v>
      </c>
      <c r="M79" s="97">
        <v>2.35E-2</v>
      </c>
      <c r="N79" s="97">
        <v>4.4000000000450883E-3</v>
      </c>
      <c r="O79" s="93">
        <v>69289.426873000004</v>
      </c>
      <c r="P79" s="95">
        <v>115.23</v>
      </c>
      <c r="Q79" s="83"/>
      <c r="R79" s="93">
        <v>79.842208431000003</v>
      </c>
      <c r="S79" s="94">
        <v>8.7343417474594289E-5</v>
      </c>
      <c r="T79" s="94">
        <v>7.8381015506527561E-3</v>
      </c>
      <c r="U79" s="94">
        <f>R79/'סכום נכסי הקרן'!$C$42</f>
        <v>2.5018681810064095E-3</v>
      </c>
    </row>
    <row r="80" spans="2:21">
      <c r="B80" s="86" t="s">
        <v>472</v>
      </c>
      <c r="C80" s="83" t="s">
        <v>473</v>
      </c>
      <c r="D80" s="96" t="s">
        <v>120</v>
      </c>
      <c r="E80" s="96" t="s">
        <v>308</v>
      </c>
      <c r="F80" s="83" t="s">
        <v>467</v>
      </c>
      <c r="G80" s="96" t="s">
        <v>378</v>
      </c>
      <c r="H80" s="83" t="s">
        <v>408</v>
      </c>
      <c r="I80" s="83" t="s">
        <v>312</v>
      </c>
      <c r="J80" s="83"/>
      <c r="K80" s="93">
        <v>5.0299999999910154</v>
      </c>
      <c r="L80" s="96" t="s">
        <v>133</v>
      </c>
      <c r="M80" s="97">
        <v>1.7600000000000001E-2</v>
      </c>
      <c r="N80" s="97">
        <v>1.8999999999677912E-3</v>
      </c>
      <c r="O80" s="93">
        <v>104841.25581700001</v>
      </c>
      <c r="P80" s="95">
        <v>110.5</v>
      </c>
      <c r="Q80" s="93">
        <v>2.1311577260000001</v>
      </c>
      <c r="R80" s="93">
        <v>117.980745402</v>
      </c>
      <c r="S80" s="94">
        <v>8.2944008658181808E-5</v>
      </c>
      <c r="T80" s="94">
        <v>1.1582157879334627E-2</v>
      </c>
      <c r="U80" s="94">
        <f>R80/'סכום נכסי הקרן'!$C$42</f>
        <v>3.6969452460445312E-3</v>
      </c>
    </row>
    <row r="81" spans="2:21">
      <c r="B81" s="86" t="s">
        <v>474</v>
      </c>
      <c r="C81" s="83" t="s">
        <v>475</v>
      </c>
      <c r="D81" s="96" t="s">
        <v>120</v>
      </c>
      <c r="E81" s="96" t="s">
        <v>308</v>
      </c>
      <c r="F81" s="83" t="s">
        <v>467</v>
      </c>
      <c r="G81" s="96" t="s">
        <v>378</v>
      </c>
      <c r="H81" s="83" t="s">
        <v>408</v>
      </c>
      <c r="I81" s="83" t="s">
        <v>312</v>
      </c>
      <c r="J81" s="83"/>
      <c r="K81" s="93">
        <v>5.5900000000031236</v>
      </c>
      <c r="L81" s="96" t="s">
        <v>133</v>
      </c>
      <c r="M81" s="97">
        <v>2.1499999999999998E-2</v>
      </c>
      <c r="N81" s="97">
        <v>2.8999999999577593E-3</v>
      </c>
      <c r="O81" s="93">
        <v>95533.531505999999</v>
      </c>
      <c r="P81" s="95">
        <v>113.99</v>
      </c>
      <c r="Q81" s="83"/>
      <c r="R81" s="93">
        <v>108.89867077399998</v>
      </c>
      <c r="S81" s="94">
        <v>7.5778103891758469E-5</v>
      </c>
      <c r="T81" s="94">
        <v>1.0690571528909584E-2</v>
      </c>
      <c r="U81" s="94">
        <f>R81/'סכום נכסי הקרן'!$C$42</f>
        <v>3.4123570066178196E-3</v>
      </c>
    </row>
    <row r="82" spans="2:21">
      <c r="B82" s="86" t="s">
        <v>476</v>
      </c>
      <c r="C82" s="83" t="s">
        <v>477</v>
      </c>
      <c r="D82" s="96" t="s">
        <v>120</v>
      </c>
      <c r="E82" s="96" t="s">
        <v>308</v>
      </c>
      <c r="F82" s="83" t="s">
        <v>356</v>
      </c>
      <c r="G82" s="96" t="s">
        <v>316</v>
      </c>
      <c r="H82" s="83" t="s">
        <v>408</v>
      </c>
      <c r="I82" s="83" t="s">
        <v>312</v>
      </c>
      <c r="J82" s="83"/>
      <c r="K82" s="93">
        <v>0.49</v>
      </c>
      <c r="L82" s="96" t="s">
        <v>133</v>
      </c>
      <c r="M82" s="97">
        <v>6.5000000000000002E-2</v>
      </c>
      <c r="N82" s="97">
        <v>-5.0999999999999986E-3</v>
      </c>
      <c r="O82" s="93">
        <v>95133.175537999996</v>
      </c>
      <c r="P82" s="95">
        <v>115.76</v>
      </c>
      <c r="Q82" s="93">
        <v>1.7289038940000001</v>
      </c>
      <c r="R82" s="93">
        <v>111.85507450000001</v>
      </c>
      <c r="S82" s="94">
        <v>6.0402016214603169E-5</v>
      </c>
      <c r="T82" s="94">
        <v>1.0980801384577245E-2</v>
      </c>
      <c r="U82" s="94">
        <f>R82/'סכום נכסי הקרן'!$C$42</f>
        <v>3.5049963831786566E-3</v>
      </c>
    </row>
    <row r="83" spans="2:21">
      <c r="B83" s="86" t="s">
        <v>478</v>
      </c>
      <c r="C83" s="83" t="s">
        <v>479</v>
      </c>
      <c r="D83" s="96" t="s">
        <v>120</v>
      </c>
      <c r="E83" s="96" t="s">
        <v>308</v>
      </c>
      <c r="F83" s="83" t="s">
        <v>480</v>
      </c>
      <c r="G83" s="96" t="s">
        <v>378</v>
      </c>
      <c r="H83" s="83" t="s">
        <v>408</v>
      </c>
      <c r="I83" s="83" t="s">
        <v>312</v>
      </c>
      <c r="J83" s="83"/>
      <c r="K83" s="93">
        <v>7.2699999999849174</v>
      </c>
      <c r="L83" s="96" t="s">
        <v>133</v>
      </c>
      <c r="M83" s="97">
        <v>3.5000000000000003E-2</v>
      </c>
      <c r="N83" s="97">
        <v>5.3000000000325287E-3</v>
      </c>
      <c r="O83" s="93">
        <v>26563.330727</v>
      </c>
      <c r="P83" s="95">
        <v>127.3</v>
      </c>
      <c r="Q83" s="83"/>
      <c r="R83" s="93">
        <v>33.815122213000002</v>
      </c>
      <c r="S83" s="94">
        <v>6.0096360954208744E-5</v>
      </c>
      <c r="T83" s="94">
        <v>3.3196271378475467E-3</v>
      </c>
      <c r="U83" s="94">
        <f>R83/'סכום נכסי הקרן'!$C$42</f>
        <v>1.0596021824053163E-3</v>
      </c>
    </row>
    <row r="84" spans="2:21">
      <c r="B84" s="86" t="s">
        <v>481</v>
      </c>
      <c r="C84" s="83" t="s">
        <v>482</v>
      </c>
      <c r="D84" s="96" t="s">
        <v>120</v>
      </c>
      <c r="E84" s="96" t="s">
        <v>308</v>
      </c>
      <c r="F84" s="83" t="s">
        <v>480</v>
      </c>
      <c r="G84" s="96" t="s">
        <v>378</v>
      </c>
      <c r="H84" s="83" t="s">
        <v>408</v>
      </c>
      <c r="I84" s="83" t="s">
        <v>312</v>
      </c>
      <c r="J84" s="83"/>
      <c r="K84" s="93">
        <v>3.0800000000243086</v>
      </c>
      <c r="L84" s="96" t="s">
        <v>133</v>
      </c>
      <c r="M84" s="97">
        <v>0.04</v>
      </c>
      <c r="N84" s="97">
        <v>-2.2999999998442738E-3</v>
      </c>
      <c r="O84" s="93">
        <v>22830.622262000001</v>
      </c>
      <c r="P84" s="95">
        <v>115.32</v>
      </c>
      <c r="Q84" s="83"/>
      <c r="R84" s="93">
        <v>26.328273867</v>
      </c>
      <c r="S84" s="94">
        <v>3.4463014230953078E-5</v>
      </c>
      <c r="T84" s="94">
        <v>2.5846439906692157E-3</v>
      </c>
      <c r="U84" s="94">
        <f>R84/'סכום נכסי הקרן'!$C$42</f>
        <v>8.2500060986658355E-4</v>
      </c>
    </row>
    <row r="85" spans="2:21">
      <c r="B85" s="86" t="s">
        <v>483</v>
      </c>
      <c r="C85" s="83" t="s">
        <v>484</v>
      </c>
      <c r="D85" s="96" t="s">
        <v>120</v>
      </c>
      <c r="E85" s="96" t="s">
        <v>308</v>
      </c>
      <c r="F85" s="83" t="s">
        <v>480</v>
      </c>
      <c r="G85" s="96" t="s">
        <v>378</v>
      </c>
      <c r="H85" s="83" t="s">
        <v>408</v>
      </c>
      <c r="I85" s="83" t="s">
        <v>312</v>
      </c>
      <c r="J85" s="83"/>
      <c r="K85" s="93">
        <v>5.8199999999660408</v>
      </c>
      <c r="L85" s="96" t="s">
        <v>133</v>
      </c>
      <c r="M85" s="97">
        <v>0.04</v>
      </c>
      <c r="N85" s="97">
        <v>2.3999999999382558E-3</v>
      </c>
      <c r="O85" s="93">
        <v>76757.466639999999</v>
      </c>
      <c r="P85" s="95">
        <v>126.6</v>
      </c>
      <c r="Q85" s="83"/>
      <c r="R85" s="93">
        <v>97.174951815</v>
      </c>
      <c r="S85" s="94">
        <v>7.6284352762423212E-5</v>
      </c>
      <c r="T85" s="94">
        <v>9.5396552208847612E-3</v>
      </c>
      <c r="U85" s="94">
        <f>R85/'סכום נכסי הקרן'!$C$42</f>
        <v>3.0449924258656247E-3</v>
      </c>
    </row>
    <row r="86" spans="2:21">
      <c r="B86" s="86" t="s">
        <v>485</v>
      </c>
      <c r="C86" s="83" t="s">
        <v>486</v>
      </c>
      <c r="D86" s="96" t="s">
        <v>120</v>
      </c>
      <c r="E86" s="96" t="s">
        <v>308</v>
      </c>
      <c r="F86" s="83" t="s">
        <v>487</v>
      </c>
      <c r="G86" s="96" t="s">
        <v>128</v>
      </c>
      <c r="H86" s="83" t="s">
        <v>408</v>
      </c>
      <c r="I86" s="83" t="s">
        <v>312</v>
      </c>
      <c r="J86" s="83"/>
      <c r="K86" s="93">
        <v>4.5299999999371261</v>
      </c>
      <c r="L86" s="96" t="s">
        <v>133</v>
      </c>
      <c r="M86" s="97">
        <v>4.2999999999999997E-2</v>
      </c>
      <c r="N86" s="97">
        <v>9.9999999979385632E-4</v>
      </c>
      <c r="O86" s="93">
        <v>15946.703636</v>
      </c>
      <c r="P86" s="95">
        <v>121.68</v>
      </c>
      <c r="Q86" s="83"/>
      <c r="R86" s="93">
        <v>19.403950374000001</v>
      </c>
      <c r="S86" s="94">
        <v>1.7374270775599835E-5</v>
      </c>
      <c r="T86" s="94">
        <v>1.9048838515867898E-3</v>
      </c>
      <c r="U86" s="94">
        <f>R86/'סכום נכסי הקרן'!$C$42</f>
        <v>6.0802584222719499E-4</v>
      </c>
    </row>
    <row r="87" spans="2:21">
      <c r="B87" s="86" t="s">
        <v>488</v>
      </c>
      <c r="C87" s="83" t="s">
        <v>489</v>
      </c>
      <c r="D87" s="96" t="s">
        <v>120</v>
      </c>
      <c r="E87" s="96" t="s">
        <v>308</v>
      </c>
      <c r="F87" s="83" t="s">
        <v>490</v>
      </c>
      <c r="G87" s="96" t="s">
        <v>491</v>
      </c>
      <c r="H87" s="83" t="s">
        <v>492</v>
      </c>
      <c r="I87" s="83" t="s">
        <v>312</v>
      </c>
      <c r="J87" s="83"/>
      <c r="K87" s="93">
        <v>7.7200000000068911</v>
      </c>
      <c r="L87" s="96" t="s">
        <v>133</v>
      </c>
      <c r="M87" s="97">
        <v>5.1500000000000004E-2</v>
      </c>
      <c r="N87" s="97">
        <v>1.1700000000025843E-2</v>
      </c>
      <c r="O87" s="93">
        <v>179079.72759900001</v>
      </c>
      <c r="P87" s="95">
        <v>162.05000000000001</v>
      </c>
      <c r="Q87" s="83"/>
      <c r="R87" s="93">
        <v>290.19869452500001</v>
      </c>
      <c r="S87" s="94">
        <v>5.043047539525241E-5</v>
      </c>
      <c r="T87" s="94">
        <v>2.8488776578863468E-2</v>
      </c>
      <c r="U87" s="94">
        <f>R87/'סכום נכסי הקרן'!$C$42</f>
        <v>9.0934218162207099E-3</v>
      </c>
    </row>
    <row r="88" spans="2:21">
      <c r="B88" s="86" t="s">
        <v>493</v>
      </c>
      <c r="C88" s="83" t="s">
        <v>494</v>
      </c>
      <c r="D88" s="96" t="s">
        <v>120</v>
      </c>
      <c r="E88" s="96" t="s">
        <v>308</v>
      </c>
      <c r="F88" s="83" t="s">
        <v>495</v>
      </c>
      <c r="G88" s="96" t="s">
        <v>157</v>
      </c>
      <c r="H88" s="83" t="s">
        <v>492</v>
      </c>
      <c r="I88" s="83" t="s">
        <v>312</v>
      </c>
      <c r="J88" s="83"/>
      <c r="K88" s="93">
        <v>1.8799999999944683</v>
      </c>
      <c r="L88" s="96" t="s">
        <v>133</v>
      </c>
      <c r="M88" s="97">
        <v>3.7000000000000005E-2</v>
      </c>
      <c r="N88" s="97">
        <v>-2.0999999999396545E-3</v>
      </c>
      <c r="O88" s="93">
        <v>70735.729921000006</v>
      </c>
      <c r="P88" s="95">
        <v>112.45</v>
      </c>
      <c r="Q88" s="83"/>
      <c r="R88" s="93">
        <v>79.542331587999996</v>
      </c>
      <c r="S88" s="94">
        <v>4.7157500202676496E-5</v>
      </c>
      <c r="T88" s="94">
        <v>7.8086626712140141E-3</v>
      </c>
      <c r="U88" s="94">
        <f>R88/'סכום נכסי הקרן'!$C$42</f>
        <v>2.4924714928828496E-3</v>
      </c>
    </row>
    <row r="89" spans="2:21">
      <c r="B89" s="86" t="s">
        <v>496</v>
      </c>
      <c r="C89" s="83" t="s">
        <v>497</v>
      </c>
      <c r="D89" s="96" t="s">
        <v>120</v>
      </c>
      <c r="E89" s="96" t="s">
        <v>308</v>
      </c>
      <c r="F89" s="83" t="s">
        <v>495</v>
      </c>
      <c r="G89" s="96" t="s">
        <v>157</v>
      </c>
      <c r="H89" s="83" t="s">
        <v>492</v>
      </c>
      <c r="I89" s="83" t="s">
        <v>312</v>
      </c>
      <c r="J89" s="83"/>
      <c r="K89" s="93">
        <v>4.520000000014754</v>
      </c>
      <c r="L89" s="96" t="s">
        <v>133</v>
      </c>
      <c r="M89" s="97">
        <v>2.2000000000000002E-2</v>
      </c>
      <c r="N89" s="97">
        <v>5.2000000000390536E-3</v>
      </c>
      <c r="O89" s="93">
        <v>84670.826572999998</v>
      </c>
      <c r="P89" s="95">
        <v>108.87</v>
      </c>
      <c r="Q89" s="83"/>
      <c r="R89" s="93">
        <v>92.181129056999993</v>
      </c>
      <c r="S89" s="94">
        <v>9.603309690473526E-5</v>
      </c>
      <c r="T89" s="94">
        <v>9.0494121442921127E-3</v>
      </c>
      <c r="U89" s="94">
        <f>R89/'סכום נכסי הקרן'!$C$42</f>
        <v>2.8885102029243197E-3</v>
      </c>
    </row>
    <row r="90" spans="2:21">
      <c r="B90" s="86" t="s">
        <v>498</v>
      </c>
      <c r="C90" s="83" t="s">
        <v>499</v>
      </c>
      <c r="D90" s="96" t="s">
        <v>120</v>
      </c>
      <c r="E90" s="96" t="s">
        <v>308</v>
      </c>
      <c r="F90" s="83" t="s">
        <v>425</v>
      </c>
      <c r="G90" s="96" t="s">
        <v>378</v>
      </c>
      <c r="H90" s="83" t="s">
        <v>500</v>
      </c>
      <c r="I90" s="83" t="s">
        <v>131</v>
      </c>
      <c r="J90" s="83"/>
      <c r="K90" s="93">
        <v>1.9499999999956068</v>
      </c>
      <c r="L90" s="96" t="s">
        <v>133</v>
      </c>
      <c r="M90" s="97">
        <v>2.8500000000000001E-2</v>
      </c>
      <c r="N90" s="97">
        <v>1.299999999850624E-3</v>
      </c>
      <c r="O90" s="93">
        <v>21007.262852</v>
      </c>
      <c r="P90" s="95">
        <v>108.35</v>
      </c>
      <c r="Q90" s="83"/>
      <c r="R90" s="93">
        <v>22.761369117999998</v>
      </c>
      <c r="S90" s="94">
        <v>4.9070680865829939E-5</v>
      </c>
      <c r="T90" s="94">
        <v>2.2344813111345079E-3</v>
      </c>
      <c r="U90" s="94">
        <f>R90/'סכום נכסי הקרן'!$C$42</f>
        <v>7.132310875603981E-4</v>
      </c>
    </row>
    <row r="91" spans="2:21">
      <c r="B91" s="86" t="s">
        <v>501</v>
      </c>
      <c r="C91" s="83" t="s">
        <v>502</v>
      </c>
      <c r="D91" s="96" t="s">
        <v>120</v>
      </c>
      <c r="E91" s="96" t="s">
        <v>308</v>
      </c>
      <c r="F91" s="83" t="s">
        <v>425</v>
      </c>
      <c r="G91" s="96" t="s">
        <v>378</v>
      </c>
      <c r="H91" s="83" t="s">
        <v>500</v>
      </c>
      <c r="I91" s="83" t="s">
        <v>131</v>
      </c>
      <c r="J91" s="83"/>
      <c r="K91" s="93">
        <v>1.9999999988418806E-2</v>
      </c>
      <c r="L91" s="96" t="s">
        <v>133</v>
      </c>
      <c r="M91" s="97">
        <v>3.7699999999999997E-2</v>
      </c>
      <c r="N91" s="97">
        <v>1.6000000002316238E-3</v>
      </c>
      <c r="O91" s="93">
        <v>15452.197116999998</v>
      </c>
      <c r="P91" s="95">
        <v>111.76</v>
      </c>
      <c r="Q91" s="83"/>
      <c r="R91" s="93">
        <v>17.269375759999999</v>
      </c>
      <c r="S91" s="94">
        <v>4.526418934337154E-5</v>
      </c>
      <c r="T91" s="94">
        <v>1.695332876973701E-3</v>
      </c>
      <c r="U91" s="94">
        <f>R91/'סכום נכסי הקרן'!$C$42</f>
        <v>5.4113861037706566E-4</v>
      </c>
    </row>
    <row r="92" spans="2:21">
      <c r="B92" s="86" t="s">
        <v>503</v>
      </c>
      <c r="C92" s="83" t="s">
        <v>504</v>
      </c>
      <c r="D92" s="96" t="s">
        <v>120</v>
      </c>
      <c r="E92" s="96" t="s">
        <v>308</v>
      </c>
      <c r="F92" s="83" t="s">
        <v>425</v>
      </c>
      <c r="G92" s="96" t="s">
        <v>378</v>
      </c>
      <c r="H92" s="83" t="s">
        <v>500</v>
      </c>
      <c r="I92" s="83" t="s">
        <v>131</v>
      </c>
      <c r="J92" s="83"/>
      <c r="K92" s="93">
        <v>3.8900000000689432</v>
      </c>
      <c r="L92" s="96" t="s">
        <v>133</v>
      </c>
      <c r="M92" s="97">
        <v>2.5000000000000001E-2</v>
      </c>
      <c r="N92" s="97">
        <v>4.1000000002791919E-3</v>
      </c>
      <c r="O92" s="93">
        <v>16011.880359999999</v>
      </c>
      <c r="P92" s="95">
        <v>109.61</v>
      </c>
      <c r="Q92" s="83"/>
      <c r="R92" s="93">
        <v>17.550622211</v>
      </c>
      <c r="S92" s="94">
        <v>3.5376184489373649E-5</v>
      </c>
      <c r="T92" s="94">
        <v>1.7229428127084293E-3</v>
      </c>
      <c r="U92" s="94">
        <f>R92/'סכום נכסי הקרן'!$C$42</f>
        <v>5.4995151223192823E-4</v>
      </c>
    </row>
    <row r="93" spans="2:21">
      <c r="B93" s="86" t="s">
        <v>505</v>
      </c>
      <c r="C93" s="83" t="s">
        <v>506</v>
      </c>
      <c r="D93" s="96" t="s">
        <v>120</v>
      </c>
      <c r="E93" s="96" t="s">
        <v>308</v>
      </c>
      <c r="F93" s="83" t="s">
        <v>425</v>
      </c>
      <c r="G93" s="96" t="s">
        <v>378</v>
      </c>
      <c r="H93" s="83" t="s">
        <v>500</v>
      </c>
      <c r="I93" s="83" t="s">
        <v>131</v>
      </c>
      <c r="J93" s="83"/>
      <c r="K93" s="93">
        <v>4.9100000001376056</v>
      </c>
      <c r="L93" s="96" t="s">
        <v>133</v>
      </c>
      <c r="M93" s="97">
        <v>1.34E-2</v>
      </c>
      <c r="N93" s="97">
        <v>1.5999999998803428E-3</v>
      </c>
      <c r="O93" s="93">
        <v>18585.320682000001</v>
      </c>
      <c r="P93" s="95">
        <v>107.92</v>
      </c>
      <c r="Q93" s="83"/>
      <c r="R93" s="93">
        <v>20.057277664000001</v>
      </c>
      <c r="S93" s="94">
        <v>4.7210677655276901E-5</v>
      </c>
      <c r="T93" s="94">
        <v>1.9690209257667733E-3</v>
      </c>
      <c r="U93" s="94">
        <f>R93/'סכום נכסי הקרן'!$C$42</f>
        <v>6.2849795579663259E-4</v>
      </c>
    </row>
    <row r="94" spans="2:21">
      <c r="B94" s="86" t="s">
        <v>507</v>
      </c>
      <c r="C94" s="83" t="s">
        <v>508</v>
      </c>
      <c r="D94" s="96" t="s">
        <v>120</v>
      </c>
      <c r="E94" s="96" t="s">
        <v>308</v>
      </c>
      <c r="F94" s="83" t="s">
        <v>425</v>
      </c>
      <c r="G94" s="96" t="s">
        <v>378</v>
      </c>
      <c r="H94" s="83" t="s">
        <v>500</v>
      </c>
      <c r="I94" s="83" t="s">
        <v>131</v>
      </c>
      <c r="J94" s="83"/>
      <c r="K94" s="93">
        <v>5.0400000000271836</v>
      </c>
      <c r="L94" s="96" t="s">
        <v>133</v>
      </c>
      <c r="M94" s="97">
        <v>1.95E-2</v>
      </c>
      <c r="N94" s="97">
        <v>5.6000000001245895E-3</v>
      </c>
      <c r="O94" s="93">
        <v>32438.395130000004</v>
      </c>
      <c r="P94" s="95">
        <v>108.87</v>
      </c>
      <c r="Q94" s="83"/>
      <c r="R94" s="93">
        <v>35.315680450999999</v>
      </c>
      <c r="S94" s="94">
        <v>4.9566702525355915E-5</v>
      </c>
      <c r="T94" s="94">
        <v>3.466936788760784E-3</v>
      </c>
      <c r="U94" s="94">
        <f>R94/'סכום נכסי הקרן'!$C$42</f>
        <v>1.1066224112187969E-3</v>
      </c>
    </row>
    <row r="95" spans="2:21">
      <c r="B95" s="86" t="s">
        <v>509</v>
      </c>
      <c r="C95" s="83" t="s">
        <v>510</v>
      </c>
      <c r="D95" s="96" t="s">
        <v>120</v>
      </c>
      <c r="E95" s="96" t="s">
        <v>308</v>
      </c>
      <c r="F95" s="83" t="s">
        <v>425</v>
      </c>
      <c r="G95" s="96" t="s">
        <v>378</v>
      </c>
      <c r="H95" s="83" t="s">
        <v>500</v>
      </c>
      <c r="I95" s="83" t="s">
        <v>131</v>
      </c>
      <c r="J95" s="83"/>
      <c r="K95" s="93">
        <v>5.9600000000458611</v>
      </c>
      <c r="L95" s="96" t="s">
        <v>133</v>
      </c>
      <c r="M95" s="97">
        <v>3.3500000000000002E-2</v>
      </c>
      <c r="N95" s="97">
        <v>8.4000000001038383E-3</v>
      </c>
      <c r="O95" s="93">
        <v>39385.183857999997</v>
      </c>
      <c r="P95" s="95">
        <v>117.37</v>
      </c>
      <c r="Q95" s="83"/>
      <c r="R95" s="93">
        <v>46.226391978000002</v>
      </c>
      <c r="S95" s="94">
        <v>7.9538551041963276E-5</v>
      </c>
      <c r="T95" s="94">
        <v>4.5380402391670908E-3</v>
      </c>
      <c r="U95" s="94">
        <f>R95/'סכום נכסי הקרן'!$C$42</f>
        <v>1.448511275993016E-3</v>
      </c>
    </row>
    <row r="96" spans="2:21">
      <c r="B96" s="86" t="s">
        <v>511</v>
      </c>
      <c r="C96" s="83" t="s">
        <v>512</v>
      </c>
      <c r="D96" s="96" t="s">
        <v>120</v>
      </c>
      <c r="E96" s="96" t="s">
        <v>308</v>
      </c>
      <c r="F96" s="83" t="s">
        <v>323</v>
      </c>
      <c r="G96" s="96" t="s">
        <v>316</v>
      </c>
      <c r="H96" s="83" t="s">
        <v>500</v>
      </c>
      <c r="I96" s="83" t="s">
        <v>131</v>
      </c>
      <c r="J96" s="83"/>
      <c r="K96" s="93">
        <v>1.4599999999983817</v>
      </c>
      <c r="L96" s="96" t="s">
        <v>133</v>
      </c>
      <c r="M96" s="97">
        <v>2.7999999999999997E-2</v>
      </c>
      <c r="N96" s="97">
        <v>5.4999999999190774E-3</v>
      </c>
      <c r="O96" s="93">
        <f>46299.8402/50000</f>
        <v>0.92599680399999995</v>
      </c>
      <c r="P96" s="95">
        <v>5338000</v>
      </c>
      <c r="Q96" s="83"/>
      <c r="R96" s="93">
        <v>49.429707848</v>
      </c>
      <c r="S96" s="94">
        <f>261.773280940804%/50000</f>
        <v>5.2354656188160795E-5</v>
      </c>
      <c r="T96" s="94">
        <v>4.8525094351134423E-3</v>
      </c>
      <c r="U96" s="94">
        <f>R96/'סכום נכסי הקרן'!$C$42</f>
        <v>1.5488876834892067E-3</v>
      </c>
    </row>
    <row r="97" spans="2:21">
      <c r="B97" s="86" t="s">
        <v>513</v>
      </c>
      <c r="C97" s="83" t="s">
        <v>514</v>
      </c>
      <c r="D97" s="96" t="s">
        <v>120</v>
      </c>
      <c r="E97" s="96" t="s">
        <v>308</v>
      </c>
      <c r="F97" s="83" t="s">
        <v>323</v>
      </c>
      <c r="G97" s="96" t="s">
        <v>316</v>
      </c>
      <c r="H97" s="83" t="s">
        <v>500</v>
      </c>
      <c r="I97" s="83" t="s">
        <v>131</v>
      </c>
      <c r="J97" s="83"/>
      <c r="K97" s="93">
        <v>2.7100000002792193</v>
      </c>
      <c r="L97" s="96" t="s">
        <v>133</v>
      </c>
      <c r="M97" s="97">
        <v>1.49E-2</v>
      </c>
      <c r="N97" s="97">
        <v>1.1199999999379514E-2</v>
      </c>
      <c r="O97" s="93">
        <f>2503.4543/50000</f>
        <v>5.0069085999999999E-2</v>
      </c>
      <c r="P97" s="95">
        <v>5150120</v>
      </c>
      <c r="Q97" s="83"/>
      <c r="R97" s="93">
        <v>2.5786180680000004</v>
      </c>
      <c r="S97" s="94">
        <f>41.3930935846561%/50000</f>
        <v>8.2786187169312191E-6</v>
      </c>
      <c r="T97" s="94">
        <v>2.5314267571642713E-4</v>
      </c>
      <c r="U97" s="94">
        <f>R97/'סכום נכסי הקרן'!$C$42</f>
        <v>8.0801403444053272E-5</v>
      </c>
    </row>
    <row r="98" spans="2:21">
      <c r="B98" s="86" t="s">
        <v>515</v>
      </c>
      <c r="C98" s="83" t="s">
        <v>516</v>
      </c>
      <c r="D98" s="96" t="s">
        <v>120</v>
      </c>
      <c r="E98" s="96" t="s">
        <v>308</v>
      </c>
      <c r="F98" s="83" t="s">
        <v>323</v>
      </c>
      <c r="G98" s="96" t="s">
        <v>316</v>
      </c>
      <c r="H98" s="83" t="s">
        <v>500</v>
      </c>
      <c r="I98" s="83" t="s">
        <v>131</v>
      </c>
      <c r="J98" s="83"/>
      <c r="K98" s="93">
        <v>4.330000000128635</v>
      </c>
      <c r="L98" s="96" t="s">
        <v>133</v>
      </c>
      <c r="M98" s="97">
        <v>2.2000000000000002E-2</v>
      </c>
      <c r="N98" s="97">
        <v>8.6000000002819394E-3</v>
      </c>
      <c r="O98" s="93">
        <f>10548.2625/50000</f>
        <v>0.21096525000000002</v>
      </c>
      <c r="P98" s="95">
        <v>5380000</v>
      </c>
      <c r="Q98" s="83"/>
      <c r="R98" s="93">
        <v>11.349929738</v>
      </c>
      <c r="S98" s="94">
        <f>209.540375446961%/50000</f>
        <v>4.1908075089392203E-5</v>
      </c>
      <c r="T98" s="94">
        <v>1.1142214578908963E-3</v>
      </c>
      <c r="U98" s="94">
        <f>R98/'סכום נכסי הקרן'!$C$42</f>
        <v>3.5565183661847969E-4</v>
      </c>
    </row>
    <row r="99" spans="2:21">
      <c r="B99" s="86" t="s">
        <v>517</v>
      </c>
      <c r="C99" s="83" t="s">
        <v>518</v>
      </c>
      <c r="D99" s="96" t="s">
        <v>120</v>
      </c>
      <c r="E99" s="96" t="s">
        <v>308</v>
      </c>
      <c r="F99" s="83" t="s">
        <v>519</v>
      </c>
      <c r="G99" s="96" t="s">
        <v>378</v>
      </c>
      <c r="H99" s="83" t="s">
        <v>500</v>
      </c>
      <c r="I99" s="83" t="s">
        <v>131</v>
      </c>
      <c r="J99" s="83"/>
      <c r="K99" s="93">
        <v>5.4999999998980131</v>
      </c>
      <c r="L99" s="96" t="s">
        <v>133</v>
      </c>
      <c r="M99" s="97">
        <v>0.04</v>
      </c>
      <c r="N99" s="97">
        <v>1.1299999999808264E-2</v>
      </c>
      <c r="O99" s="93">
        <v>20917.135237999999</v>
      </c>
      <c r="P99" s="95">
        <v>117.19</v>
      </c>
      <c r="Q99" s="83"/>
      <c r="R99" s="93">
        <v>24.512791818999997</v>
      </c>
      <c r="S99" s="94">
        <v>7.0718534607297783E-6</v>
      </c>
      <c r="T99" s="94">
        <v>2.4064183010841307E-3</v>
      </c>
      <c r="U99" s="94">
        <f>R99/'סכום נכסי הקרן'!$C$42</f>
        <v>7.6811219384782001E-4</v>
      </c>
    </row>
    <row r="100" spans="2:21">
      <c r="B100" s="86" t="s">
        <v>520</v>
      </c>
      <c r="C100" s="83" t="s">
        <v>521</v>
      </c>
      <c r="D100" s="96" t="s">
        <v>120</v>
      </c>
      <c r="E100" s="96" t="s">
        <v>308</v>
      </c>
      <c r="F100" s="83" t="s">
        <v>519</v>
      </c>
      <c r="G100" s="96" t="s">
        <v>378</v>
      </c>
      <c r="H100" s="83" t="s">
        <v>500</v>
      </c>
      <c r="I100" s="83" t="s">
        <v>131</v>
      </c>
      <c r="J100" s="83"/>
      <c r="K100" s="93">
        <v>5.7700000000243916</v>
      </c>
      <c r="L100" s="96" t="s">
        <v>133</v>
      </c>
      <c r="M100" s="97">
        <v>2.7799999999999998E-2</v>
      </c>
      <c r="N100" s="97">
        <v>1.2700000000079106E-2</v>
      </c>
      <c r="O100" s="93">
        <v>54639.907361999998</v>
      </c>
      <c r="P100" s="95">
        <v>111.05</v>
      </c>
      <c r="Q100" s="83"/>
      <c r="R100" s="93">
        <v>60.677617076000004</v>
      </c>
      <c r="S100" s="94">
        <v>3.0336796398887351E-5</v>
      </c>
      <c r="T100" s="94">
        <v>5.9567155498250427E-3</v>
      </c>
      <c r="U100" s="94">
        <f>R100/'סכום נכסי הקרן'!$C$42</f>
        <v>1.901342691352635E-3</v>
      </c>
    </row>
    <row r="101" spans="2:21">
      <c r="B101" s="86" t="s">
        <v>522</v>
      </c>
      <c r="C101" s="83" t="s">
        <v>523</v>
      </c>
      <c r="D101" s="96" t="s">
        <v>120</v>
      </c>
      <c r="E101" s="96" t="s">
        <v>308</v>
      </c>
      <c r="F101" s="83" t="s">
        <v>372</v>
      </c>
      <c r="G101" s="96" t="s">
        <v>316</v>
      </c>
      <c r="H101" s="83" t="s">
        <v>492</v>
      </c>
      <c r="I101" s="83" t="s">
        <v>312</v>
      </c>
      <c r="J101" s="83"/>
      <c r="K101" s="93">
        <v>0.30000000000102583</v>
      </c>
      <c r="L101" s="96" t="s">
        <v>133</v>
      </c>
      <c r="M101" s="97">
        <v>6.4000000000000001E-2</v>
      </c>
      <c r="N101" s="97">
        <v>1.2299999999939481E-2</v>
      </c>
      <c r="O101" s="93">
        <v>83202.146984000006</v>
      </c>
      <c r="P101" s="95">
        <v>117.17</v>
      </c>
      <c r="Q101" s="83"/>
      <c r="R101" s="93">
        <v>97.487959332999992</v>
      </c>
      <c r="S101" s="94">
        <v>6.6456424028968502E-5</v>
      </c>
      <c r="T101" s="94">
        <v>9.5703831373641999E-3</v>
      </c>
      <c r="U101" s="94">
        <f>R101/'סכום נכסי הקרן'!$C$42</f>
        <v>3.054800565759159E-3</v>
      </c>
    </row>
    <row r="102" spans="2:21">
      <c r="B102" s="86" t="s">
        <v>524</v>
      </c>
      <c r="C102" s="83" t="s">
        <v>525</v>
      </c>
      <c r="D102" s="96" t="s">
        <v>120</v>
      </c>
      <c r="E102" s="96" t="s">
        <v>308</v>
      </c>
      <c r="F102" s="83" t="s">
        <v>372</v>
      </c>
      <c r="G102" s="96" t="s">
        <v>316</v>
      </c>
      <c r="H102" s="83" t="s">
        <v>500</v>
      </c>
      <c r="I102" s="83" t="s">
        <v>131</v>
      </c>
      <c r="J102" s="83"/>
      <c r="K102" s="93">
        <v>5.6200000000003518</v>
      </c>
      <c r="L102" s="96" t="s">
        <v>133</v>
      </c>
      <c r="M102" s="97">
        <v>1.46E-2</v>
      </c>
      <c r="N102" s="97">
        <v>1.3299999999987679E-2</v>
      </c>
      <c r="O102" s="93">
        <f>56257.4/50000</f>
        <v>1.125148</v>
      </c>
      <c r="P102" s="95">
        <v>5049648</v>
      </c>
      <c r="Q102" s="83"/>
      <c r="R102" s="93">
        <v>56.816013478999999</v>
      </c>
      <c r="S102" s="94">
        <f>228.382251451305%/50000</f>
        <v>4.5676450290260992E-5</v>
      </c>
      <c r="T102" s="94">
        <v>5.5776223140986108E-3</v>
      </c>
      <c r="U102" s="94">
        <f>R102/'סכום נכסי הקרן'!$C$42</f>
        <v>1.7803387342120521E-3</v>
      </c>
    </row>
    <row r="103" spans="2:21">
      <c r="B103" s="86" t="s">
        <v>526</v>
      </c>
      <c r="C103" s="83" t="s">
        <v>527</v>
      </c>
      <c r="D103" s="96" t="s">
        <v>120</v>
      </c>
      <c r="E103" s="96" t="s">
        <v>308</v>
      </c>
      <c r="F103" s="83" t="s">
        <v>437</v>
      </c>
      <c r="G103" s="96" t="s">
        <v>438</v>
      </c>
      <c r="H103" s="83" t="s">
        <v>492</v>
      </c>
      <c r="I103" s="83" t="s">
        <v>312</v>
      </c>
      <c r="J103" s="83"/>
      <c r="K103" s="93">
        <v>3.2400000000189939</v>
      </c>
      <c r="L103" s="96" t="s">
        <v>133</v>
      </c>
      <c r="M103" s="97">
        <v>3.85E-2</v>
      </c>
      <c r="N103" s="97">
        <v>-5.0999999999419643E-3</v>
      </c>
      <c r="O103" s="93">
        <v>15814.399088</v>
      </c>
      <c r="P103" s="95">
        <v>119.85</v>
      </c>
      <c r="Q103" s="83"/>
      <c r="R103" s="93">
        <v>18.953557960999998</v>
      </c>
      <c r="S103" s="94">
        <v>6.6017971463456338E-5</v>
      </c>
      <c r="T103" s="94">
        <v>1.8606688738186286E-3</v>
      </c>
      <c r="U103" s="94">
        <f>R103/'סכום נכסי הקרן'!$C$42</f>
        <v>5.9391272500267317E-4</v>
      </c>
    </row>
    <row r="104" spans="2:21">
      <c r="B104" s="86" t="s">
        <v>528</v>
      </c>
      <c r="C104" s="83" t="s">
        <v>529</v>
      </c>
      <c r="D104" s="96" t="s">
        <v>120</v>
      </c>
      <c r="E104" s="96" t="s">
        <v>308</v>
      </c>
      <c r="F104" s="83" t="s">
        <v>437</v>
      </c>
      <c r="G104" s="96" t="s">
        <v>438</v>
      </c>
      <c r="H104" s="83" t="s">
        <v>492</v>
      </c>
      <c r="I104" s="83" t="s">
        <v>312</v>
      </c>
      <c r="J104" s="83"/>
      <c r="K104" s="93">
        <v>0.41000000000767345</v>
      </c>
      <c r="L104" s="96" t="s">
        <v>133</v>
      </c>
      <c r="M104" s="97">
        <v>3.9E-2</v>
      </c>
      <c r="N104" s="97">
        <v>1.1000000003325168E-3</v>
      </c>
      <c r="O104" s="93">
        <v>10562.612818</v>
      </c>
      <c r="P104" s="95">
        <v>111.04</v>
      </c>
      <c r="Q104" s="83"/>
      <c r="R104" s="93">
        <v>11.728725451000001</v>
      </c>
      <c r="S104" s="94">
        <v>5.3069789195231934E-5</v>
      </c>
      <c r="T104" s="94">
        <v>1.1514077948396268E-3</v>
      </c>
      <c r="U104" s="94">
        <f>R104/'סכום נכסי הקרן'!$C$42</f>
        <v>3.6752145996783058E-4</v>
      </c>
    </row>
    <row r="105" spans="2:21">
      <c r="B105" s="86" t="s">
        <v>530</v>
      </c>
      <c r="C105" s="83" t="s">
        <v>531</v>
      </c>
      <c r="D105" s="96" t="s">
        <v>120</v>
      </c>
      <c r="E105" s="96" t="s">
        <v>308</v>
      </c>
      <c r="F105" s="83" t="s">
        <v>437</v>
      </c>
      <c r="G105" s="96" t="s">
        <v>438</v>
      </c>
      <c r="H105" s="83" t="s">
        <v>492</v>
      </c>
      <c r="I105" s="83" t="s">
        <v>312</v>
      </c>
      <c r="J105" s="83"/>
      <c r="K105" s="93">
        <v>1.3899999999609567</v>
      </c>
      <c r="L105" s="96" t="s">
        <v>133</v>
      </c>
      <c r="M105" s="97">
        <v>3.9E-2</v>
      </c>
      <c r="N105" s="97">
        <v>-2.0999999999847885E-3</v>
      </c>
      <c r="O105" s="93">
        <v>17049.974585</v>
      </c>
      <c r="P105" s="95">
        <v>115.67</v>
      </c>
      <c r="Q105" s="83"/>
      <c r="R105" s="93">
        <v>19.721705842999999</v>
      </c>
      <c r="S105" s="94">
        <v>4.2728285503060526E-5</v>
      </c>
      <c r="T105" s="94">
        <v>1.9360778739371319E-3</v>
      </c>
      <c r="U105" s="94">
        <f>R105/'סכום נכסי הקרן'!$C$42</f>
        <v>6.1798275991339457E-4</v>
      </c>
    </row>
    <row r="106" spans="2:21">
      <c r="B106" s="86" t="s">
        <v>532</v>
      </c>
      <c r="C106" s="83" t="s">
        <v>533</v>
      </c>
      <c r="D106" s="96" t="s">
        <v>120</v>
      </c>
      <c r="E106" s="96" t="s">
        <v>308</v>
      </c>
      <c r="F106" s="83" t="s">
        <v>437</v>
      </c>
      <c r="G106" s="96" t="s">
        <v>438</v>
      </c>
      <c r="H106" s="83" t="s">
        <v>492</v>
      </c>
      <c r="I106" s="83" t="s">
        <v>312</v>
      </c>
      <c r="J106" s="83"/>
      <c r="K106" s="93">
        <v>4.119999999870541</v>
      </c>
      <c r="L106" s="96" t="s">
        <v>133</v>
      </c>
      <c r="M106" s="97">
        <v>3.85E-2</v>
      </c>
      <c r="N106" s="97">
        <v>-1.6999999997351959E-3</v>
      </c>
      <c r="O106" s="93">
        <v>13844.136455000002</v>
      </c>
      <c r="P106" s="95">
        <v>122.75</v>
      </c>
      <c r="Q106" s="83"/>
      <c r="R106" s="93">
        <v>16.993677984999998</v>
      </c>
      <c r="S106" s="94">
        <v>5.537654582000001E-5</v>
      </c>
      <c r="T106" s="94">
        <v>1.668267654202383E-3</v>
      </c>
      <c r="U106" s="94">
        <f>R106/'סכום נכסי הקרן'!$C$42</f>
        <v>5.3249957715890441E-4</v>
      </c>
    </row>
    <row r="107" spans="2:21">
      <c r="B107" s="86" t="s">
        <v>534</v>
      </c>
      <c r="C107" s="83" t="s">
        <v>535</v>
      </c>
      <c r="D107" s="96" t="s">
        <v>120</v>
      </c>
      <c r="E107" s="96" t="s">
        <v>308</v>
      </c>
      <c r="F107" s="83" t="s">
        <v>536</v>
      </c>
      <c r="G107" s="96" t="s">
        <v>316</v>
      </c>
      <c r="H107" s="83" t="s">
        <v>500</v>
      </c>
      <c r="I107" s="83" t="s">
        <v>131</v>
      </c>
      <c r="J107" s="83"/>
      <c r="K107" s="93">
        <v>1.5000000000737166</v>
      </c>
      <c r="L107" s="96" t="s">
        <v>133</v>
      </c>
      <c r="M107" s="97">
        <v>0.02</v>
      </c>
      <c r="N107" s="97">
        <v>-1.90000000004423E-3</v>
      </c>
      <c r="O107" s="93">
        <v>8475.4161620000013</v>
      </c>
      <c r="P107" s="95">
        <v>105.78</v>
      </c>
      <c r="Q107" s="93">
        <v>4.6002200100000001</v>
      </c>
      <c r="R107" s="93">
        <v>13.565515225999999</v>
      </c>
      <c r="S107" s="94">
        <v>4.4687292559196996E-5</v>
      </c>
      <c r="T107" s="94">
        <v>1.331725261835702E-3</v>
      </c>
      <c r="U107" s="94">
        <f>R107/'סכום נכסי הקרן'!$C$42</f>
        <v>4.2507755696935312E-4</v>
      </c>
    </row>
    <row r="108" spans="2:21">
      <c r="B108" s="86" t="s">
        <v>537</v>
      </c>
      <c r="C108" s="83" t="s">
        <v>538</v>
      </c>
      <c r="D108" s="96" t="s">
        <v>120</v>
      </c>
      <c r="E108" s="96" t="s">
        <v>308</v>
      </c>
      <c r="F108" s="83" t="s">
        <v>449</v>
      </c>
      <c r="G108" s="96" t="s">
        <v>378</v>
      </c>
      <c r="H108" s="83" t="s">
        <v>500</v>
      </c>
      <c r="I108" s="83" t="s">
        <v>131</v>
      </c>
      <c r="J108" s="83"/>
      <c r="K108" s="93">
        <v>6.540000000015489</v>
      </c>
      <c r="L108" s="96" t="s">
        <v>133</v>
      </c>
      <c r="M108" s="97">
        <v>2.4E-2</v>
      </c>
      <c r="N108" s="97">
        <v>7.1999999999546637E-3</v>
      </c>
      <c r="O108" s="93">
        <v>46372.309655999998</v>
      </c>
      <c r="P108" s="95">
        <v>114.16</v>
      </c>
      <c r="Q108" s="83"/>
      <c r="R108" s="93">
        <v>52.938626466999999</v>
      </c>
      <c r="S108" s="94">
        <v>8.5199366639942604E-5</v>
      </c>
      <c r="T108" s="94">
        <v>5.1969796221131752E-3</v>
      </c>
      <c r="U108" s="94">
        <f>R108/'סכום נכסי הקרן'!$C$42</f>
        <v>1.6588402012756326E-3</v>
      </c>
    </row>
    <row r="109" spans="2:21">
      <c r="B109" s="86" t="s">
        <v>539</v>
      </c>
      <c r="C109" s="83" t="s">
        <v>540</v>
      </c>
      <c r="D109" s="96" t="s">
        <v>120</v>
      </c>
      <c r="E109" s="96" t="s">
        <v>308</v>
      </c>
      <c r="F109" s="83" t="s">
        <v>449</v>
      </c>
      <c r="G109" s="96" t="s">
        <v>378</v>
      </c>
      <c r="H109" s="83" t="s">
        <v>500</v>
      </c>
      <c r="I109" s="83" t="s">
        <v>131</v>
      </c>
      <c r="J109" s="83"/>
      <c r="K109" s="93">
        <v>2.6899999990925112</v>
      </c>
      <c r="L109" s="96" t="s">
        <v>133</v>
      </c>
      <c r="M109" s="97">
        <v>3.4799999999999998E-2</v>
      </c>
      <c r="N109" s="97">
        <v>-5.9999999471588576E-4</v>
      </c>
      <c r="O109" s="93">
        <v>791.89829299999997</v>
      </c>
      <c r="P109" s="95">
        <v>109.93</v>
      </c>
      <c r="Q109" s="83"/>
      <c r="R109" s="93">
        <v>0.87053379099999995</v>
      </c>
      <c r="S109" s="94">
        <v>1.9350304111980007E-6</v>
      </c>
      <c r="T109" s="94">
        <v>8.5460214480784016E-5</v>
      </c>
      <c r="U109" s="94">
        <f>R109/'סכום נכסי הקרן'!$C$42</f>
        <v>2.7278313501009775E-5</v>
      </c>
    </row>
    <row r="110" spans="2:21">
      <c r="B110" s="86" t="s">
        <v>541</v>
      </c>
      <c r="C110" s="83" t="s">
        <v>542</v>
      </c>
      <c r="D110" s="96" t="s">
        <v>120</v>
      </c>
      <c r="E110" s="96" t="s">
        <v>308</v>
      </c>
      <c r="F110" s="83" t="s">
        <v>454</v>
      </c>
      <c r="G110" s="96" t="s">
        <v>438</v>
      </c>
      <c r="H110" s="83" t="s">
        <v>500</v>
      </c>
      <c r="I110" s="83" t="s">
        <v>131</v>
      </c>
      <c r="J110" s="83"/>
      <c r="K110" s="93">
        <v>5.2199999999310602</v>
      </c>
      <c r="L110" s="96" t="s">
        <v>133</v>
      </c>
      <c r="M110" s="97">
        <v>2.4799999999999999E-2</v>
      </c>
      <c r="N110" s="97">
        <v>2.0999999999460105E-3</v>
      </c>
      <c r="O110" s="93">
        <v>21027.519974999999</v>
      </c>
      <c r="P110" s="95">
        <v>114.51</v>
      </c>
      <c r="Q110" s="83"/>
      <c r="R110" s="93">
        <v>24.078614252999998</v>
      </c>
      <c r="S110" s="94">
        <v>4.965337578606544E-5</v>
      </c>
      <c r="T110" s="94">
        <v>2.3637951332109094E-3</v>
      </c>
      <c r="U110" s="94">
        <f>R110/'סכום נכסי הקרן'!$C$42</f>
        <v>7.5450717140883078E-4</v>
      </c>
    </row>
    <row r="111" spans="2:21">
      <c r="B111" s="86" t="s">
        <v>543</v>
      </c>
      <c r="C111" s="83" t="s">
        <v>544</v>
      </c>
      <c r="D111" s="96" t="s">
        <v>120</v>
      </c>
      <c r="E111" s="96" t="s">
        <v>308</v>
      </c>
      <c r="F111" s="83" t="s">
        <v>545</v>
      </c>
      <c r="G111" s="96" t="s">
        <v>378</v>
      </c>
      <c r="H111" s="83" t="s">
        <v>492</v>
      </c>
      <c r="I111" s="83" t="s">
        <v>312</v>
      </c>
      <c r="J111" s="83"/>
      <c r="K111" s="93">
        <v>3.8299999999976602</v>
      </c>
      <c r="L111" s="96" t="s">
        <v>133</v>
      </c>
      <c r="M111" s="97">
        <v>2.8500000000000001E-2</v>
      </c>
      <c r="N111" s="97">
        <v>-1.0999999999716722E-3</v>
      </c>
      <c r="O111" s="93">
        <v>70400.165473999994</v>
      </c>
      <c r="P111" s="95">
        <v>115.33</v>
      </c>
      <c r="Q111" s="83"/>
      <c r="R111" s="93">
        <v>81.192512192999999</v>
      </c>
      <c r="S111" s="94">
        <v>1.0307491284626647E-4</v>
      </c>
      <c r="T111" s="94">
        <v>7.9706607348082274E-3</v>
      </c>
      <c r="U111" s="94">
        <f>R111/'סכום נכסי הקרן'!$C$42</f>
        <v>2.5441801621405558E-3</v>
      </c>
    </row>
    <row r="112" spans="2:21">
      <c r="B112" s="86" t="s">
        <v>546</v>
      </c>
      <c r="C112" s="83" t="s">
        <v>547</v>
      </c>
      <c r="D112" s="96" t="s">
        <v>120</v>
      </c>
      <c r="E112" s="96" t="s">
        <v>308</v>
      </c>
      <c r="F112" s="83" t="s">
        <v>548</v>
      </c>
      <c r="G112" s="96" t="s">
        <v>378</v>
      </c>
      <c r="H112" s="83" t="s">
        <v>492</v>
      </c>
      <c r="I112" s="83" t="s">
        <v>312</v>
      </c>
      <c r="J112" s="83"/>
      <c r="K112" s="93">
        <v>5.8200000000039882</v>
      </c>
      <c r="L112" s="96" t="s">
        <v>133</v>
      </c>
      <c r="M112" s="97">
        <v>1.3999999999999999E-2</v>
      </c>
      <c r="N112" s="97">
        <v>2.1000000000199427E-3</v>
      </c>
      <c r="O112" s="93">
        <v>46139.399821999992</v>
      </c>
      <c r="P112" s="95">
        <v>108.68</v>
      </c>
      <c r="Q112" s="83"/>
      <c r="R112" s="93">
        <v>50.144300289999997</v>
      </c>
      <c r="S112" s="94">
        <v>1.0171825357583773E-4</v>
      </c>
      <c r="T112" s="94">
        <v>4.9226609030874951E-3</v>
      </c>
      <c r="U112" s="94">
        <f>R112/'סכום נכסי הקרן'!$C$42</f>
        <v>1.5712795502494117E-3</v>
      </c>
    </row>
    <row r="113" spans="2:21">
      <c r="B113" s="86" t="s">
        <v>549</v>
      </c>
      <c r="C113" s="83" t="s">
        <v>550</v>
      </c>
      <c r="D113" s="96" t="s">
        <v>120</v>
      </c>
      <c r="E113" s="96" t="s">
        <v>308</v>
      </c>
      <c r="F113" s="83" t="s">
        <v>334</v>
      </c>
      <c r="G113" s="96" t="s">
        <v>316</v>
      </c>
      <c r="H113" s="83" t="s">
        <v>500</v>
      </c>
      <c r="I113" s="83" t="s">
        <v>131</v>
      </c>
      <c r="J113" s="83"/>
      <c r="K113" s="93">
        <v>3.6999999999823467</v>
      </c>
      <c r="L113" s="96" t="s">
        <v>133</v>
      </c>
      <c r="M113" s="97">
        <v>1.8200000000000001E-2</v>
      </c>
      <c r="N113" s="97">
        <v>7.8000000000353065E-3</v>
      </c>
      <c r="O113" s="93">
        <f>27087.9381/50000</f>
        <v>0.54175876199999995</v>
      </c>
      <c r="P113" s="95">
        <v>5228000</v>
      </c>
      <c r="Q113" s="83"/>
      <c r="R113" s="93">
        <v>28.323148505000002</v>
      </c>
      <c r="S113" s="94">
        <f>190.612469917669%/50000</f>
        <v>3.8122493983533798E-5</v>
      </c>
      <c r="T113" s="94">
        <v>2.7804806327252581E-3</v>
      </c>
      <c r="U113" s="94">
        <f>R113/'סכום נכסי הקרן'!$C$42</f>
        <v>8.8751032095782986E-4</v>
      </c>
    </row>
    <row r="114" spans="2:21">
      <c r="B114" s="86" t="s">
        <v>551</v>
      </c>
      <c r="C114" s="83" t="s">
        <v>552</v>
      </c>
      <c r="D114" s="96" t="s">
        <v>120</v>
      </c>
      <c r="E114" s="96" t="s">
        <v>308</v>
      </c>
      <c r="F114" s="83" t="s">
        <v>334</v>
      </c>
      <c r="G114" s="96" t="s">
        <v>316</v>
      </c>
      <c r="H114" s="83" t="s">
        <v>500</v>
      </c>
      <c r="I114" s="83" t="s">
        <v>131</v>
      </c>
      <c r="J114" s="83"/>
      <c r="K114" s="93">
        <v>2.9300000000294815</v>
      </c>
      <c r="L114" s="96" t="s">
        <v>133</v>
      </c>
      <c r="M114" s="97">
        <v>1.06E-2</v>
      </c>
      <c r="N114" s="97">
        <v>7.4000000001040525E-3</v>
      </c>
      <c r="O114" s="93">
        <f>33754.44/50000</f>
        <v>0.67508880000000004</v>
      </c>
      <c r="P114" s="95">
        <v>5125000</v>
      </c>
      <c r="Q114" s="83"/>
      <c r="R114" s="93">
        <v>34.598302585999996</v>
      </c>
      <c r="S114" s="94">
        <f>248.578245820753%/50000</f>
        <v>4.9715649164150604E-5</v>
      </c>
      <c r="T114" s="94">
        <v>3.3965118760916936E-3</v>
      </c>
      <c r="U114" s="94">
        <f>R114/'סכום נכסי הקרן'!$C$42</f>
        <v>1.0841432627900196E-3</v>
      </c>
    </row>
    <row r="115" spans="2:21">
      <c r="B115" s="86" t="s">
        <v>553</v>
      </c>
      <c r="C115" s="83" t="s">
        <v>554</v>
      </c>
      <c r="D115" s="96" t="s">
        <v>120</v>
      </c>
      <c r="E115" s="96" t="s">
        <v>308</v>
      </c>
      <c r="F115" s="83" t="s">
        <v>334</v>
      </c>
      <c r="G115" s="96" t="s">
        <v>316</v>
      </c>
      <c r="H115" s="83" t="s">
        <v>500</v>
      </c>
      <c r="I115" s="83" t="s">
        <v>131</v>
      </c>
      <c r="J115" s="83"/>
      <c r="K115" s="93">
        <v>4.800000000012508</v>
      </c>
      <c r="L115" s="96" t="s">
        <v>133</v>
      </c>
      <c r="M115" s="97">
        <v>1.89E-2</v>
      </c>
      <c r="N115" s="97">
        <v>1.1500000000023452E-2</v>
      </c>
      <c r="O115" s="93">
        <f>62291.00615/50000</f>
        <v>1.2458201230000001</v>
      </c>
      <c r="P115" s="95">
        <v>5134000</v>
      </c>
      <c r="Q115" s="83"/>
      <c r="R115" s="93">
        <v>63.960407918999998</v>
      </c>
      <c r="S115" s="94">
        <f>285.764777273144%/50000</f>
        <v>5.7152955454628797E-5</v>
      </c>
      <c r="T115" s="94">
        <v>6.2789867958568156E-3</v>
      </c>
      <c r="U115" s="94">
        <f>R115/'סכום נכסי הקרן'!$C$42</f>
        <v>2.0042094596497404E-3</v>
      </c>
    </row>
    <row r="116" spans="2:21">
      <c r="B116" s="86" t="s">
        <v>555</v>
      </c>
      <c r="C116" s="83" t="s">
        <v>556</v>
      </c>
      <c r="D116" s="96" t="s">
        <v>120</v>
      </c>
      <c r="E116" s="96" t="s">
        <v>308</v>
      </c>
      <c r="F116" s="83" t="s">
        <v>334</v>
      </c>
      <c r="G116" s="96" t="s">
        <v>316</v>
      </c>
      <c r="H116" s="83" t="s">
        <v>492</v>
      </c>
      <c r="I116" s="83" t="s">
        <v>312</v>
      </c>
      <c r="J116" s="83"/>
      <c r="K116" s="93">
        <v>1.9299999999918862</v>
      </c>
      <c r="L116" s="96" t="s">
        <v>133</v>
      </c>
      <c r="M116" s="97">
        <v>4.4999999999999998E-2</v>
      </c>
      <c r="N116" s="97">
        <v>9.9999999946287504E-5</v>
      </c>
      <c r="O116" s="93">
        <v>65523.356639999998</v>
      </c>
      <c r="P116" s="95">
        <v>132.18</v>
      </c>
      <c r="Q116" s="93">
        <v>0.89412767299999996</v>
      </c>
      <c r="R116" s="93">
        <v>87.502898946999991</v>
      </c>
      <c r="S116" s="94">
        <v>3.8498214444753441E-5</v>
      </c>
      <c r="T116" s="94">
        <v>8.5901507661303288E-3</v>
      </c>
      <c r="U116" s="94">
        <f>R116/'סכום נכסי הקרן'!$C$42</f>
        <v>2.7419171253324089E-3</v>
      </c>
    </row>
    <row r="117" spans="2:21">
      <c r="B117" s="86" t="s">
        <v>557</v>
      </c>
      <c r="C117" s="83" t="s">
        <v>558</v>
      </c>
      <c r="D117" s="96" t="s">
        <v>120</v>
      </c>
      <c r="E117" s="96" t="s">
        <v>308</v>
      </c>
      <c r="F117" s="83" t="s">
        <v>467</v>
      </c>
      <c r="G117" s="96" t="s">
        <v>378</v>
      </c>
      <c r="H117" s="83" t="s">
        <v>492</v>
      </c>
      <c r="I117" s="83" t="s">
        <v>312</v>
      </c>
      <c r="J117" s="83"/>
      <c r="K117" s="93">
        <v>2.1999999999882869</v>
      </c>
      <c r="L117" s="96" t="s">
        <v>133</v>
      </c>
      <c r="M117" s="97">
        <v>4.9000000000000002E-2</v>
      </c>
      <c r="N117" s="97">
        <v>-1.2999999999677896E-3</v>
      </c>
      <c r="O117" s="93">
        <v>29261.106208000001</v>
      </c>
      <c r="P117" s="95">
        <v>116.71</v>
      </c>
      <c r="Q117" s="83"/>
      <c r="R117" s="93">
        <v>34.150638547</v>
      </c>
      <c r="S117" s="94">
        <v>5.5000981076274489E-5</v>
      </c>
      <c r="T117" s="94">
        <v>3.352564742523993E-3</v>
      </c>
      <c r="U117" s="94">
        <f>R117/'סכום נכסי הקרן'!$C$42</f>
        <v>1.0701156395946667E-3</v>
      </c>
    </row>
    <row r="118" spans="2:21">
      <c r="B118" s="86" t="s">
        <v>559</v>
      </c>
      <c r="C118" s="83" t="s">
        <v>560</v>
      </c>
      <c r="D118" s="96" t="s">
        <v>120</v>
      </c>
      <c r="E118" s="96" t="s">
        <v>308</v>
      </c>
      <c r="F118" s="83" t="s">
        <v>467</v>
      </c>
      <c r="G118" s="96" t="s">
        <v>378</v>
      </c>
      <c r="H118" s="83" t="s">
        <v>492</v>
      </c>
      <c r="I118" s="83" t="s">
        <v>312</v>
      </c>
      <c r="J118" s="83"/>
      <c r="K118" s="93">
        <v>1.8599999999891332</v>
      </c>
      <c r="L118" s="96" t="s">
        <v>133</v>
      </c>
      <c r="M118" s="97">
        <v>5.8499999999999996E-2</v>
      </c>
      <c r="N118" s="97">
        <v>-1.2000000000334373E-3</v>
      </c>
      <c r="O118" s="93">
        <v>19611.054285999999</v>
      </c>
      <c r="P118" s="95">
        <v>122</v>
      </c>
      <c r="Q118" s="83"/>
      <c r="R118" s="93">
        <v>23.925486190999997</v>
      </c>
      <c r="S118" s="94">
        <v>2.3771706599657444E-5</v>
      </c>
      <c r="T118" s="94">
        <v>2.3487625668052858E-3</v>
      </c>
      <c r="U118" s="94">
        <f>R118/'סכום נכסי הקרן'!$C$42</f>
        <v>7.4970887945942832E-4</v>
      </c>
    </row>
    <row r="119" spans="2:21">
      <c r="B119" s="86" t="s">
        <v>561</v>
      </c>
      <c r="C119" s="83" t="s">
        <v>562</v>
      </c>
      <c r="D119" s="96" t="s">
        <v>120</v>
      </c>
      <c r="E119" s="96" t="s">
        <v>308</v>
      </c>
      <c r="F119" s="83" t="s">
        <v>467</v>
      </c>
      <c r="G119" s="96" t="s">
        <v>378</v>
      </c>
      <c r="H119" s="83" t="s">
        <v>492</v>
      </c>
      <c r="I119" s="83" t="s">
        <v>312</v>
      </c>
      <c r="J119" s="83"/>
      <c r="K119" s="93">
        <v>6.680000000100847</v>
      </c>
      <c r="L119" s="96" t="s">
        <v>133</v>
      </c>
      <c r="M119" s="97">
        <v>2.2499999999999999E-2</v>
      </c>
      <c r="N119" s="97">
        <v>9.2000000000347741E-3</v>
      </c>
      <c r="O119" s="93">
        <v>20283.047802000001</v>
      </c>
      <c r="P119" s="95">
        <v>111.2</v>
      </c>
      <c r="Q119" s="93">
        <v>0.450281969</v>
      </c>
      <c r="R119" s="93">
        <v>23.005031126000002</v>
      </c>
      <c r="S119" s="94">
        <v>5.2109281592145603E-5</v>
      </c>
      <c r="T119" s="94">
        <v>2.2584015858898147E-3</v>
      </c>
      <c r="U119" s="94">
        <f>R119/'סכום נכסי הקרן'!$C$42</f>
        <v>7.2086627497210619E-4</v>
      </c>
    </row>
    <row r="120" spans="2:21">
      <c r="B120" s="86" t="s">
        <v>563</v>
      </c>
      <c r="C120" s="83" t="s">
        <v>564</v>
      </c>
      <c r="D120" s="96" t="s">
        <v>120</v>
      </c>
      <c r="E120" s="96" t="s">
        <v>308</v>
      </c>
      <c r="F120" s="83" t="s">
        <v>565</v>
      </c>
      <c r="G120" s="96" t="s">
        <v>438</v>
      </c>
      <c r="H120" s="83" t="s">
        <v>500</v>
      </c>
      <c r="I120" s="83" t="s">
        <v>131</v>
      </c>
      <c r="J120" s="83"/>
      <c r="K120" s="93">
        <v>1.4700000001150433</v>
      </c>
      <c r="L120" s="96" t="s">
        <v>133</v>
      </c>
      <c r="M120" s="97">
        <v>4.0500000000000001E-2</v>
      </c>
      <c r="N120" s="97">
        <v>-1.2000000005113031E-3</v>
      </c>
      <c r="O120" s="93">
        <v>5960.4915020000008</v>
      </c>
      <c r="P120" s="95">
        <v>131.25</v>
      </c>
      <c r="Q120" s="83"/>
      <c r="R120" s="93">
        <v>7.82314533</v>
      </c>
      <c r="S120" s="94">
        <v>5.4637693067818494E-5</v>
      </c>
      <c r="T120" s="94">
        <v>7.6799738818655915E-4</v>
      </c>
      <c r="U120" s="94">
        <f>R120/'סכום נכסי הקרן'!$C$42</f>
        <v>2.4513949151883134E-4</v>
      </c>
    </row>
    <row r="121" spans="2:21">
      <c r="B121" s="86" t="s">
        <v>566</v>
      </c>
      <c r="C121" s="83" t="s">
        <v>567</v>
      </c>
      <c r="D121" s="96" t="s">
        <v>120</v>
      </c>
      <c r="E121" s="96" t="s">
        <v>308</v>
      </c>
      <c r="F121" s="83" t="s">
        <v>568</v>
      </c>
      <c r="G121" s="96" t="s">
        <v>378</v>
      </c>
      <c r="H121" s="83" t="s">
        <v>500</v>
      </c>
      <c r="I121" s="83" t="s">
        <v>131</v>
      </c>
      <c r="J121" s="83"/>
      <c r="K121" s="93">
        <v>7.2700000000156768</v>
      </c>
      <c r="L121" s="96" t="s">
        <v>133</v>
      </c>
      <c r="M121" s="97">
        <v>1.9599999999999999E-2</v>
      </c>
      <c r="N121" s="97">
        <v>5.5999999999804054E-3</v>
      </c>
      <c r="O121" s="93">
        <v>36329.535799999998</v>
      </c>
      <c r="P121" s="95">
        <v>112.38</v>
      </c>
      <c r="Q121" s="83"/>
      <c r="R121" s="93">
        <v>40.827131768000001</v>
      </c>
      <c r="S121" s="94">
        <v>3.6833732393683113E-5</v>
      </c>
      <c r="T121" s="94">
        <v>4.0079954087945463E-3</v>
      </c>
      <c r="U121" s="94">
        <f>R121/'סכום נכסי הקרן'!$C$42</f>
        <v>1.2793246066131619E-3</v>
      </c>
    </row>
    <row r="122" spans="2:21">
      <c r="B122" s="86" t="s">
        <v>569</v>
      </c>
      <c r="C122" s="83" t="s">
        <v>570</v>
      </c>
      <c r="D122" s="96" t="s">
        <v>120</v>
      </c>
      <c r="E122" s="96" t="s">
        <v>308</v>
      </c>
      <c r="F122" s="83" t="s">
        <v>568</v>
      </c>
      <c r="G122" s="96" t="s">
        <v>378</v>
      </c>
      <c r="H122" s="83" t="s">
        <v>500</v>
      </c>
      <c r="I122" s="83" t="s">
        <v>131</v>
      </c>
      <c r="J122" s="83"/>
      <c r="K122" s="93">
        <v>3.1300000001297663</v>
      </c>
      <c r="L122" s="96" t="s">
        <v>133</v>
      </c>
      <c r="M122" s="97">
        <v>2.75E-2</v>
      </c>
      <c r="N122" s="97">
        <v>5.9999999958625235E-4</v>
      </c>
      <c r="O122" s="93">
        <v>9519.7405390000004</v>
      </c>
      <c r="P122" s="95">
        <v>111.71</v>
      </c>
      <c r="Q122" s="83"/>
      <c r="R122" s="93">
        <v>10.634502674</v>
      </c>
      <c r="S122" s="94">
        <v>2.1488055147382359E-5</v>
      </c>
      <c r="T122" s="94">
        <v>1.0439880551592641E-3</v>
      </c>
      <c r="U122" s="94">
        <f>R122/'סכום נכסי הקרן'!$C$42</f>
        <v>3.3323381684640291E-4</v>
      </c>
    </row>
    <row r="123" spans="2:21">
      <c r="B123" s="86" t="s">
        <v>571</v>
      </c>
      <c r="C123" s="83" t="s">
        <v>572</v>
      </c>
      <c r="D123" s="96" t="s">
        <v>120</v>
      </c>
      <c r="E123" s="96" t="s">
        <v>308</v>
      </c>
      <c r="F123" s="83" t="s">
        <v>356</v>
      </c>
      <c r="G123" s="96" t="s">
        <v>316</v>
      </c>
      <c r="H123" s="83" t="s">
        <v>500</v>
      </c>
      <c r="I123" s="83" t="s">
        <v>131</v>
      </c>
      <c r="J123" s="83"/>
      <c r="K123" s="93">
        <v>3.250000000008797</v>
      </c>
      <c r="L123" s="96" t="s">
        <v>133</v>
      </c>
      <c r="M123" s="97">
        <v>1.4199999999999999E-2</v>
      </c>
      <c r="N123" s="97">
        <v>8.0999999999331398E-3</v>
      </c>
      <c r="O123" s="93">
        <f>54386.84145/50000</f>
        <v>1.087736829</v>
      </c>
      <c r="P123" s="95">
        <v>5225000</v>
      </c>
      <c r="Q123" s="83"/>
      <c r="R123" s="93">
        <v>56.834251498</v>
      </c>
      <c r="S123" s="94">
        <f>256.626440098146%/50000</f>
        <v>5.1325288019629204E-5</v>
      </c>
      <c r="T123" s="94">
        <v>5.5794127385847807E-3</v>
      </c>
      <c r="U123" s="94">
        <f>R123/'סכום נכסי הקרן'!$C$42</f>
        <v>1.7809102254109726E-3</v>
      </c>
    </row>
    <row r="124" spans="2:21">
      <c r="B124" s="86" t="s">
        <v>573</v>
      </c>
      <c r="C124" s="83" t="s">
        <v>574</v>
      </c>
      <c r="D124" s="96" t="s">
        <v>120</v>
      </c>
      <c r="E124" s="96" t="s">
        <v>308</v>
      </c>
      <c r="F124" s="83" t="s">
        <v>356</v>
      </c>
      <c r="G124" s="96" t="s">
        <v>316</v>
      </c>
      <c r="H124" s="83" t="s">
        <v>500</v>
      </c>
      <c r="I124" s="83" t="s">
        <v>131</v>
      </c>
      <c r="J124" s="83"/>
      <c r="K124" s="93">
        <v>3.9099999999681909</v>
      </c>
      <c r="L124" s="96" t="s">
        <v>133</v>
      </c>
      <c r="M124" s="97">
        <v>1.5900000000000001E-2</v>
      </c>
      <c r="N124" s="97">
        <v>7.800000000004856E-3</v>
      </c>
      <c r="O124" s="93">
        <f>39675.53135/50000</f>
        <v>0.79351062699999997</v>
      </c>
      <c r="P124" s="95">
        <v>5190000</v>
      </c>
      <c r="Q124" s="83"/>
      <c r="R124" s="93">
        <v>41.183201041000004</v>
      </c>
      <c r="S124" s="94">
        <f>265.033609552438%/50000</f>
        <v>5.3006721910487607E-5</v>
      </c>
      <c r="T124" s="94">
        <v>4.0429506934201347E-3</v>
      </c>
      <c r="U124" s="94">
        <f>R124/'סכום נכסי הקרן'!$C$42</f>
        <v>1.2904820933843685E-3</v>
      </c>
    </row>
    <row r="125" spans="2:21">
      <c r="B125" s="86" t="s">
        <v>575</v>
      </c>
      <c r="C125" s="83" t="s">
        <v>576</v>
      </c>
      <c r="D125" s="96" t="s">
        <v>120</v>
      </c>
      <c r="E125" s="96" t="s">
        <v>308</v>
      </c>
      <c r="F125" s="83" t="s">
        <v>577</v>
      </c>
      <c r="G125" s="96" t="s">
        <v>442</v>
      </c>
      <c r="H125" s="83" t="s">
        <v>492</v>
      </c>
      <c r="I125" s="83" t="s">
        <v>312</v>
      </c>
      <c r="J125" s="83"/>
      <c r="K125" s="93">
        <v>4.7700000000263669</v>
      </c>
      <c r="L125" s="96" t="s">
        <v>133</v>
      </c>
      <c r="M125" s="97">
        <v>1.9400000000000001E-2</v>
      </c>
      <c r="N125" s="97">
        <v>1.0999999999211688E-3</v>
      </c>
      <c r="O125" s="93">
        <v>33237.687926999999</v>
      </c>
      <c r="P125" s="95">
        <v>110.68</v>
      </c>
      <c r="Q125" s="83"/>
      <c r="R125" s="93">
        <v>36.787469939000005</v>
      </c>
      <c r="S125" s="94">
        <v>6.1321289464772753E-5</v>
      </c>
      <c r="T125" s="94">
        <v>3.6114222143874657E-3</v>
      </c>
      <c r="U125" s="94">
        <f>R125/'סכום נכסי הקרן'!$C$42</f>
        <v>1.152741166718266E-3</v>
      </c>
    </row>
    <row r="126" spans="2:21">
      <c r="B126" s="86" t="s">
        <v>578</v>
      </c>
      <c r="C126" s="83" t="s">
        <v>579</v>
      </c>
      <c r="D126" s="96" t="s">
        <v>120</v>
      </c>
      <c r="E126" s="96" t="s">
        <v>308</v>
      </c>
      <c r="F126" s="83" t="s">
        <v>577</v>
      </c>
      <c r="G126" s="96" t="s">
        <v>442</v>
      </c>
      <c r="H126" s="83" t="s">
        <v>492</v>
      </c>
      <c r="I126" s="83" t="s">
        <v>312</v>
      </c>
      <c r="J126" s="83"/>
      <c r="K126" s="93">
        <v>5.7999999999784828</v>
      </c>
      <c r="L126" s="96" t="s">
        <v>133</v>
      </c>
      <c r="M126" s="97">
        <v>1.23E-2</v>
      </c>
      <c r="N126" s="97">
        <v>3.0000000000293403E-3</v>
      </c>
      <c r="O126" s="93">
        <v>95684.161217000001</v>
      </c>
      <c r="P126" s="95">
        <v>106.86</v>
      </c>
      <c r="Q126" s="83"/>
      <c r="R126" s="93">
        <v>102.24809523900001</v>
      </c>
      <c r="S126" s="94">
        <v>6.5555910372223263E-5</v>
      </c>
      <c r="T126" s="94">
        <v>1.0037685199260201E-2</v>
      </c>
      <c r="U126" s="94">
        <f>R126/'סכום נכסי הקרן'!$C$42</f>
        <v>3.2039601743736874E-3</v>
      </c>
    </row>
    <row r="127" spans="2:21">
      <c r="B127" s="86" t="s">
        <v>580</v>
      </c>
      <c r="C127" s="83" t="s">
        <v>581</v>
      </c>
      <c r="D127" s="96" t="s">
        <v>120</v>
      </c>
      <c r="E127" s="96" t="s">
        <v>308</v>
      </c>
      <c r="F127" s="83" t="s">
        <v>582</v>
      </c>
      <c r="G127" s="96" t="s">
        <v>438</v>
      </c>
      <c r="H127" s="83" t="s">
        <v>500</v>
      </c>
      <c r="I127" s="83" t="s">
        <v>131</v>
      </c>
      <c r="J127" s="83"/>
      <c r="K127" s="93">
        <v>6.3900000000058226</v>
      </c>
      <c r="L127" s="96" t="s">
        <v>133</v>
      </c>
      <c r="M127" s="97">
        <v>2.2499999999999999E-2</v>
      </c>
      <c r="N127" s="97">
        <v>3.2999999998253359E-3</v>
      </c>
      <c r="O127" s="93">
        <v>14870.855829</v>
      </c>
      <c r="P127" s="95">
        <v>115.5</v>
      </c>
      <c r="Q127" s="83"/>
      <c r="R127" s="93">
        <v>17.175837909999998</v>
      </c>
      <c r="S127" s="94">
        <v>3.6348739530891391E-5</v>
      </c>
      <c r="T127" s="94">
        <v>1.6861502756712417E-3</v>
      </c>
      <c r="U127" s="94">
        <f>R127/'סכום נכסי הקרן'!$C$42</f>
        <v>5.3820758710962954E-4</v>
      </c>
    </row>
    <row r="128" spans="2:21">
      <c r="B128" s="86" t="s">
        <v>583</v>
      </c>
      <c r="C128" s="83" t="s">
        <v>584</v>
      </c>
      <c r="D128" s="96" t="s">
        <v>120</v>
      </c>
      <c r="E128" s="96" t="s">
        <v>308</v>
      </c>
      <c r="F128" s="83" t="s">
        <v>585</v>
      </c>
      <c r="G128" s="96" t="s">
        <v>129</v>
      </c>
      <c r="H128" s="83" t="s">
        <v>492</v>
      </c>
      <c r="I128" s="83" t="s">
        <v>312</v>
      </c>
      <c r="J128" s="83"/>
      <c r="K128" s="93">
        <v>1.7599999999901876</v>
      </c>
      <c r="L128" s="96" t="s">
        <v>133</v>
      </c>
      <c r="M128" s="97">
        <v>2.1499999999999998E-2</v>
      </c>
      <c r="N128" s="97">
        <v>1.5999999999910797E-3</v>
      </c>
      <c r="O128" s="93">
        <v>39653.850458000001</v>
      </c>
      <c r="P128" s="95">
        <v>104.71</v>
      </c>
      <c r="Q128" s="93">
        <v>3.3189956289999993</v>
      </c>
      <c r="R128" s="93">
        <v>44.840542444</v>
      </c>
      <c r="S128" s="94">
        <v>5.6338685637857092E-5</v>
      </c>
      <c r="T128" s="94">
        <v>4.4019915301586948E-3</v>
      </c>
      <c r="U128" s="94">
        <f>R128/'סכום נכסי הקרן'!$C$42</f>
        <v>1.4050854624927099E-3</v>
      </c>
    </row>
    <row r="129" spans="2:21">
      <c r="B129" s="86" t="s">
        <v>586</v>
      </c>
      <c r="C129" s="83" t="s">
        <v>587</v>
      </c>
      <c r="D129" s="96" t="s">
        <v>120</v>
      </c>
      <c r="E129" s="96" t="s">
        <v>308</v>
      </c>
      <c r="F129" s="83" t="s">
        <v>585</v>
      </c>
      <c r="G129" s="96" t="s">
        <v>129</v>
      </c>
      <c r="H129" s="83" t="s">
        <v>492</v>
      </c>
      <c r="I129" s="83" t="s">
        <v>312</v>
      </c>
      <c r="J129" s="83"/>
      <c r="K129" s="93">
        <v>3.2699999999618061</v>
      </c>
      <c r="L129" s="96" t="s">
        <v>133</v>
      </c>
      <c r="M129" s="97">
        <v>1.8000000000000002E-2</v>
      </c>
      <c r="N129" s="97">
        <v>3.2000000000144135E-3</v>
      </c>
      <c r="O129" s="93">
        <v>26154.729471999999</v>
      </c>
      <c r="P129" s="95">
        <v>106.11</v>
      </c>
      <c r="Q129" s="83"/>
      <c r="R129" s="93">
        <v>27.752783577999999</v>
      </c>
      <c r="S129" s="94">
        <v>3.614202869487322E-5</v>
      </c>
      <c r="T129" s="94">
        <v>2.7244879653553398E-3</v>
      </c>
      <c r="U129" s="94">
        <f>R129/'סכום נכסי הקרן'!$C$42</f>
        <v>8.6963784610442506E-4</v>
      </c>
    </row>
    <row r="130" spans="2:21">
      <c r="B130" s="86" t="s">
        <v>588</v>
      </c>
      <c r="C130" s="83" t="s">
        <v>589</v>
      </c>
      <c r="D130" s="96" t="s">
        <v>120</v>
      </c>
      <c r="E130" s="96" t="s">
        <v>308</v>
      </c>
      <c r="F130" s="83" t="s">
        <v>590</v>
      </c>
      <c r="G130" s="96" t="s">
        <v>316</v>
      </c>
      <c r="H130" s="83" t="s">
        <v>591</v>
      </c>
      <c r="I130" s="83" t="s">
        <v>131</v>
      </c>
      <c r="J130" s="83"/>
      <c r="K130" s="93">
        <v>1</v>
      </c>
      <c r="L130" s="96" t="s">
        <v>133</v>
      </c>
      <c r="M130" s="97">
        <v>4.1500000000000002E-2</v>
      </c>
      <c r="N130" s="97">
        <v>-4.5999999952560777E-3</v>
      </c>
      <c r="O130" s="93">
        <v>1098.5866169999999</v>
      </c>
      <c r="P130" s="95">
        <v>111.29</v>
      </c>
      <c r="Q130" s="83"/>
      <c r="R130" s="93">
        <v>1.222617023</v>
      </c>
      <c r="S130" s="94">
        <v>5.4765918658927929E-6</v>
      </c>
      <c r="T130" s="94">
        <v>1.2002418986334059E-4</v>
      </c>
      <c r="U130" s="94">
        <f>R130/'סכום נכסי הקרן'!$C$42</f>
        <v>3.8310897049446386E-5</v>
      </c>
    </row>
    <row r="131" spans="2:21">
      <c r="B131" s="86" t="s">
        <v>592</v>
      </c>
      <c r="C131" s="83" t="s">
        <v>593</v>
      </c>
      <c r="D131" s="96" t="s">
        <v>120</v>
      </c>
      <c r="E131" s="96" t="s">
        <v>308</v>
      </c>
      <c r="F131" s="83" t="s">
        <v>594</v>
      </c>
      <c r="G131" s="96" t="s">
        <v>129</v>
      </c>
      <c r="H131" s="83" t="s">
        <v>595</v>
      </c>
      <c r="I131" s="83" t="s">
        <v>312</v>
      </c>
      <c r="J131" s="83"/>
      <c r="K131" s="93">
        <v>2.1699999999750172</v>
      </c>
      <c r="L131" s="96" t="s">
        <v>133</v>
      </c>
      <c r="M131" s="97">
        <v>3.15E-2</v>
      </c>
      <c r="N131" s="97">
        <v>1.789999999956178E-2</v>
      </c>
      <c r="O131" s="93">
        <v>23432.503549000001</v>
      </c>
      <c r="P131" s="95">
        <v>104.2</v>
      </c>
      <c r="Q131" s="83"/>
      <c r="R131" s="93">
        <v>24.416669632999998</v>
      </c>
      <c r="S131" s="94">
        <v>4.9367650786995979E-5</v>
      </c>
      <c r="T131" s="94">
        <v>2.3969819957771472E-3</v>
      </c>
      <c r="U131" s="94">
        <f>R131/'סכום נכסי הקרן'!$C$42</f>
        <v>7.6510019000463963E-4</v>
      </c>
    </row>
    <row r="132" spans="2:21">
      <c r="B132" s="86" t="s">
        <v>596</v>
      </c>
      <c r="C132" s="83" t="s">
        <v>597</v>
      </c>
      <c r="D132" s="96" t="s">
        <v>120</v>
      </c>
      <c r="E132" s="96" t="s">
        <v>308</v>
      </c>
      <c r="F132" s="83" t="s">
        <v>594</v>
      </c>
      <c r="G132" s="96" t="s">
        <v>129</v>
      </c>
      <c r="H132" s="83" t="s">
        <v>595</v>
      </c>
      <c r="I132" s="83" t="s">
        <v>312</v>
      </c>
      <c r="J132" s="83"/>
      <c r="K132" s="93">
        <v>1.7900000001024443</v>
      </c>
      <c r="L132" s="96" t="s">
        <v>133</v>
      </c>
      <c r="M132" s="97">
        <v>2.8500000000000001E-2</v>
      </c>
      <c r="N132" s="97">
        <v>1.5700000000971909E-2</v>
      </c>
      <c r="O132" s="93">
        <v>10924.845437</v>
      </c>
      <c r="P132" s="95">
        <v>104.54</v>
      </c>
      <c r="Q132" s="83"/>
      <c r="R132" s="93">
        <v>11.420833076999999</v>
      </c>
      <c r="S132" s="94">
        <v>4.9947854328690882E-5</v>
      </c>
      <c r="T132" s="94">
        <v>1.121182031530873E-3</v>
      </c>
      <c r="U132" s="94">
        <f>R132/'סכום נכסי הקרן'!$C$42</f>
        <v>3.5787360391747059E-4</v>
      </c>
    </row>
    <row r="133" spans="2:21">
      <c r="B133" s="86" t="s">
        <v>598</v>
      </c>
      <c r="C133" s="83" t="s">
        <v>599</v>
      </c>
      <c r="D133" s="96" t="s">
        <v>120</v>
      </c>
      <c r="E133" s="96" t="s">
        <v>308</v>
      </c>
      <c r="F133" s="83" t="s">
        <v>600</v>
      </c>
      <c r="G133" s="96" t="s">
        <v>378</v>
      </c>
      <c r="H133" s="83" t="s">
        <v>591</v>
      </c>
      <c r="I133" s="83" t="s">
        <v>131</v>
      </c>
      <c r="J133" s="83"/>
      <c r="K133" s="93">
        <v>4.8700000001477592</v>
      </c>
      <c r="L133" s="96" t="s">
        <v>133</v>
      </c>
      <c r="M133" s="97">
        <v>2.5000000000000001E-2</v>
      </c>
      <c r="N133" s="97">
        <v>6.5000000003078307E-3</v>
      </c>
      <c r="O133" s="93">
        <v>11681.211026999999</v>
      </c>
      <c r="P133" s="95">
        <v>111.24</v>
      </c>
      <c r="Q133" s="83"/>
      <c r="R133" s="93">
        <v>12.994179083999997</v>
      </c>
      <c r="S133" s="94">
        <v>5.1729615275099904E-5</v>
      </c>
      <c r="T133" s="94">
        <v>1.2756372503871679E-3</v>
      </c>
      <c r="U133" s="94">
        <f>R133/'סכום נכסי הקרן'!$C$42</f>
        <v>4.0717464894090015E-4</v>
      </c>
    </row>
    <row r="134" spans="2:21">
      <c r="B134" s="86" t="s">
        <v>601</v>
      </c>
      <c r="C134" s="83" t="s">
        <v>602</v>
      </c>
      <c r="D134" s="96" t="s">
        <v>120</v>
      </c>
      <c r="E134" s="96" t="s">
        <v>308</v>
      </c>
      <c r="F134" s="83" t="s">
        <v>600</v>
      </c>
      <c r="G134" s="96" t="s">
        <v>378</v>
      </c>
      <c r="H134" s="83" t="s">
        <v>591</v>
      </c>
      <c r="I134" s="83" t="s">
        <v>131</v>
      </c>
      <c r="J134" s="83"/>
      <c r="K134" s="93">
        <v>7.2599999998780378</v>
      </c>
      <c r="L134" s="96" t="s">
        <v>133</v>
      </c>
      <c r="M134" s="97">
        <v>1.9E-2</v>
      </c>
      <c r="N134" s="97">
        <v>1.2199999999666056E-2</v>
      </c>
      <c r="O134" s="93">
        <v>25926.463722</v>
      </c>
      <c r="P134" s="95">
        <v>106.26</v>
      </c>
      <c r="Q134" s="83"/>
      <c r="R134" s="93">
        <v>27.549460436</v>
      </c>
      <c r="S134" s="94">
        <v>1.1178437772492722E-4</v>
      </c>
      <c r="T134" s="94">
        <v>2.7045277530076185E-3</v>
      </c>
      <c r="U134" s="94">
        <f>R134/'סכום נכסי הקרן'!$C$42</f>
        <v>8.6326668341455966E-4</v>
      </c>
    </row>
    <row r="135" spans="2:21">
      <c r="B135" s="86" t="s">
        <v>603</v>
      </c>
      <c r="C135" s="83" t="s">
        <v>604</v>
      </c>
      <c r="D135" s="96" t="s">
        <v>120</v>
      </c>
      <c r="E135" s="96" t="s">
        <v>308</v>
      </c>
      <c r="F135" s="83" t="s">
        <v>545</v>
      </c>
      <c r="G135" s="96" t="s">
        <v>378</v>
      </c>
      <c r="H135" s="83" t="s">
        <v>595</v>
      </c>
      <c r="I135" s="83" t="s">
        <v>312</v>
      </c>
      <c r="J135" s="83"/>
      <c r="K135" s="93">
        <v>6.5599999995238205</v>
      </c>
      <c r="L135" s="96" t="s">
        <v>133</v>
      </c>
      <c r="M135" s="97">
        <v>2.81E-2</v>
      </c>
      <c r="N135" s="97">
        <v>6.4999999991830247E-3</v>
      </c>
      <c r="O135" s="93">
        <v>3664.434917</v>
      </c>
      <c r="P135" s="95">
        <v>116.91</v>
      </c>
      <c r="Q135" s="83"/>
      <c r="R135" s="93">
        <v>4.284090859</v>
      </c>
      <c r="S135" s="94">
        <v>7.367994622243576E-6</v>
      </c>
      <c r="T135" s="94">
        <v>4.2056876763478361E-4</v>
      </c>
      <c r="U135" s="94">
        <f>R135/'סכום נכסי הקרן'!$C$42</f>
        <v>1.3424266206182484E-4</v>
      </c>
    </row>
    <row r="136" spans="2:21">
      <c r="B136" s="86" t="s">
        <v>605</v>
      </c>
      <c r="C136" s="83" t="s">
        <v>606</v>
      </c>
      <c r="D136" s="96" t="s">
        <v>120</v>
      </c>
      <c r="E136" s="96" t="s">
        <v>308</v>
      </c>
      <c r="F136" s="83" t="s">
        <v>545</v>
      </c>
      <c r="G136" s="96" t="s">
        <v>378</v>
      </c>
      <c r="H136" s="83" t="s">
        <v>595</v>
      </c>
      <c r="I136" s="83" t="s">
        <v>312</v>
      </c>
      <c r="J136" s="83"/>
      <c r="K136" s="93">
        <v>4.4900000000964075</v>
      </c>
      <c r="L136" s="96" t="s">
        <v>133</v>
      </c>
      <c r="M136" s="97">
        <v>3.7000000000000005E-2</v>
      </c>
      <c r="N136" s="97">
        <v>4.1000000002198774E-3</v>
      </c>
      <c r="O136" s="93">
        <v>10177.094488000001</v>
      </c>
      <c r="P136" s="95">
        <v>116.19</v>
      </c>
      <c r="Q136" s="83"/>
      <c r="R136" s="93">
        <v>11.824766114000001</v>
      </c>
      <c r="S136" s="94">
        <v>1.5924536716779072E-5</v>
      </c>
      <c r="T136" s="94">
        <v>1.1608360970419207E-3</v>
      </c>
      <c r="U136" s="94">
        <f>R136/'סכום נכסי הקרן'!$C$42</f>
        <v>3.7053090927496131E-4</v>
      </c>
    </row>
    <row r="137" spans="2:21">
      <c r="B137" s="86" t="s">
        <v>607</v>
      </c>
      <c r="C137" s="83" t="s">
        <v>608</v>
      </c>
      <c r="D137" s="96" t="s">
        <v>120</v>
      </c>
      <c r="E137" s="96" t="s">
        <v>308</v>
      </c>
      <c r="F137" s="83" t="s">
        <v>545</v>
      </c>
      <c r="G137" s="96" t="s">
        <v>378</v>
      </c>
      <c r="H137" s="83" t="s">
        <v>591</v>
      </c>
      <c r="I137" s="83" t="s">
        <v>131</v>
      </c>
      <c r="J137" s="83"/>
      <c r="K137" s="93">
        <v>3.2900000005080092</v>
      </c>
      <c r="L137" s="96" t="s">
        <v>133</v>
      </c>
      <c r="M137" s="97">
        <v>4.4000000000000004E-2</v>
      </c>
      <c r="N137" s="97">
        <v>6.9999999657871016E-4</v>
      </c>
      <c r="O137" s="93">
        <v>834.45665899999995</v>
      </c>
      <c r="P137" s="95">
        <v>115.59</v>
      </c>
      <c r="Q137" s="83"/>
      <c r="R137" s="93">
        <v>0.96454851900000005</v>
      </c>
      <c r="S137" s="94">
        <v>3.2168474375679444E-6</v>
      </c>
      <c r="T137" s="94">
        <v>9.4689630848416529E-5</v>
      </c>
      <c r="U137" s="94">
        <f>R137/'סכום נכסי הקרן'!$C$42</f>
        <v>3.0224279815712156E-5</v>
      </c>
    </row>
    <row r="138" spans="2:21">
      <c r="B138" s="86" t="s">
        <v>609</v>
      </c>
      <c r="C138" s="83" t="s">
        <v>610</v>
      </c>
      <c r="D138" s="96" t="s">
        <v>120</v>
      </c>
      <c r="E138" s="96" t="s">
        <v>308</v>
      </c>
      <c r="F138" s="83" t="s">
        <v>545</v>
      </c>
      <c r="G138" s="96" t="s">
        <v>378</v>
      </c>
      <c r="H138" s="83" t="s">
        <v>591</v>
      </c>
      <c r="I138" s="83" t="s">
        <v>131</v>
      </c>
      <c r="J138" s="83"/>
      <c r="K138" s="93">
        <v>5.3099999999335292</v>
      </c>
      <c r="L138" s="96" t="s">
        <v>133</v>
      </c>
      <c r="M138" s="97">
        <v>2.4E-2</v>
      </c>
      <c r="N138" s="97">
        <v>4.0000000005426225E-3</v>
      </c>
      <c r="O138" s="93">
        <v>6521.2407189999994</v>
      </c>
      <c r="P138" s="95">
        <v>113.04</v>
      </c>
      <c r="Q138" s="83"/>
      <c r="R138" s="93">
        <v>7.3716105790000004</v>
      </c>
      <c r="S138" s="94">
        <v>1.3280190743419465E-5</v>
      </c>
      <c r="T138" s="94">
        <v>7.2367026721212768E-4</v>
      </c>
      <c r="U138" s="94">
        <f>R138/'סכום נכסי הקרן'!$C$42</f>
        <v>2.3099057895309454E-4</v>
      </c>
    </row>
    <row r="139" spans="2:21">
      <c r="B139" s="86" t="s">
        <v>611</v>
      </c>
      <c r="C139" s="83" t="s">
        <v>612</v>
      </c>
      <c r="D139" s="96" t="s">
        <v>120</v>
      </c>
      <c r="E139" s="96" t="s">
        <v>308</v>
      </c>
      <c r="F139" s="83" t="s">
        <v>545</v>
      </c>
      <c r="G139" s="96" t="s">
        <v>378</v>
      </c>
      <c r="H139" s="83" t="s">
        <v>591</v>
      </c>
      <c r="I139" s="83" t="s">
        <v>131</v>
      </c>
      <c r="J139" s="83"/>
      <c r="K139" s="93">
        <v>6.4100000000007995</v>
      </c>
      <c r="L139" s="96" t="s">
        <v>133</v>
      </c>
      <c r="M139" s="97">
        <v>2.6000000000000002E-2</v>
      </c>
      <c r="N139" s="97">
        <v>7.3999999999120559E-3</v>
      </c>
      <c r="O139" s="93">
        <v>44034.246206000003</v>
      </c>
      <c r="P139" s="95">
        <v>113.62</v>
      </c>
      <c r="Q139" s="83"/>
      <c r="R139" s="93">
        <v>50.031710455999999</v>
      </c>
      <c r="S139" s="94">
        <v>7.4850290407440056E-5</v>
      </c>
      <c r="T139" s="94">
        <v>4.9116079704368933E-3</v>
      </c>
      <c r="U139" s="94">
        <f>R139/'סכום נכסי הקרן'!$C$42</f>
        <v>1.5677515300615329E-3</v>
      </c>
    </row>
    <row r="140" spans="2:21">
      <c r="B140" s="86" t="s">
        <v>613</v>
      </c>
      <c r="C140" s="83" t="s">
        <v>614</v>
      </c>
      <c r="D140" s="96" t="s">
        <v>120</v>
      </c>
      <c r="E140" s="96" t="s">
        <v>308</v>
      </c>
      <c r="F140" s="83" t="s">
        <v>615</v>
      </c>
      <c r="G140" s="96" t="s">
        <v>378</v>
      </c>
      <c r="H140" s="83" t="s">
        <v>591</v>
      </c>
      <c r="I140" s="83" t="s">
        <v>131</v>
      </c>
      <c r="J140" s="83"/>
      <c r="K140" s="93">
        <v>0.50000000005459666</v>
      </c>
      <c r="L140" s="96" t="s">
        <v>133</v>
      </c>
      <c r="M140" s="97">
        <v>4.4999999999999998E-2</v>
      </c>
      <c r="N140" s="97">
        <v>-6.9000000002511445E-3</v>
      </c>
      <c r="O140" s="93">
        <v>8222.3588340000006</v>
      </c>
      <c r="P140" s="95">
        <v>111.38</v>
      </c>
      <c r="Q140" s="83"/>
      <c r="R140" s="93">
        <v>9.158063233</v>
      </c>
      <c r="S140" s="94">
        <v>4.7322928541007198E-5</v>
      </c>
      <c r="T140" s="94">
        <v>8.9904614411545842E-4</v>
      </c>
      <c r="U140" s="94">
        <f>R140/'סכום נכסי הקרן'!$C$42</f>
        <v>2.8696935433703935E-4</v>
      </c>
    </row>
    <row r="141" spans="2:21">
      <c r="B141" s="86" t="s">
        <v>616</v>
      </c>
      <c r="C141" s="83" t="s">
        <v>617</v>
      </c>
      <c r="D141" s="96" t="s">
        <v>120</v>
      </c>
      <c r="E141" s="96" t="s">
        <v>308</v>
      </c>
      <c r="F141" s="83" t="s">
        <v>615</v>
      </c>
      <c r="G141" s="96" t="s">
        <v>378</v>
      </c>
      <c r="H141" s="83" t="s">
        <v>591</v>
      </c>
      <c r="I141" s="83" t="s">
        <v>131</v>
      </c>
      <c r="J141" s="83"/>
      <c r="K141" s="93">
        <v>4.4700000003559195</v>
      </c>
      <c r="L141" s="96" t="s">
        <v>133</v>
      </c>
      <c r="M141" s="97">
        <v>1.6E-2</v>
      </c>
      <c r="N141" s="97">
        <v>1.3000000001873258E-3</v>
      </c>
      <c r="O141" s="93">
        <v>5386.2825389999998</v>
      </c>
      <c r="P141" s="95">
        <v>109.02</v>
      </c>
      <c r="Q141" s="83"/>
      <c r="R141" s="93">
        <v>5.8721255530000001</v>
      </c>
      <c r="S141" s="94">
        <v>3.3978497312975528E-5</v>
      </c>
      <c r="T141" s="94">
        <v>5.7646597341271097E-4</v>
      </c>
      <c r="U141" s="94">
        <f>R141/'סכום נכסי הקרן'!$C$42</f>
        <v>1.8400397940672748E-4</v>
      </c>
    </row>
    <row r="142" spans="2:21">
      <c r="B142" s="86" t="s">
        <v>618</v>
      </c>
      <c r="C142" s="83" t="s">
        <v>619</v>
      </c>
      <c r="D142" s="96" t="s">
        <v>120</v>
      </c>
      <c r="E142" s="96" t="s">
        <v>308</v>
      </c>
      <c r="F142" s="83" t="s">
        <v>590</v>
      </c>
      <c r="G142" s="96" t="s">
        <v>316</v>
      </c>
      <c r="H142" s="83" t="s">
        <v>620</v>
      </c>
      <c r="I142" s="83" t="s">
        <v>131</v>
      </c>
      <c r="J142" s="83"/>
      <c r="K142" s="93">
        <v>0.679999999972001</v>
      </c>
      <c r="L142" s="96" t="s">
        <v>133</v>
      </c>
      <c r="M142" s="97">
        <v>5.2999999999999999E-2</v>
      </c>
      <c r="N142" s="97">
        <v>0</v>
      </c>
      <c r="O142" s="93">
        <v>11272.669912000001</v>
      </c>
      <c r="P142" s="95">
        <v>114.06</v>
      </c>
      <c r="Q142" s="83"/>
      <c r="R142" s="93">
        <v>12.857607926999998</v>
      </c>
      <c r="S142" s="94">
        <v>4.3355422228717803E-5</v>
      </c>
      <c r="T142" s="94">
        <v>1.2622300736758519E-3</v>
      </c>
      <c r="U142" s="94">
        <f>R142/'סכום נכסי הקרן'!$C$42</f>
        <v>4.028951702183544E-4</v>
      </c>
    </row>
    <row r="143" spans="2:21">
      <c r="B143" s="86" t="s">
        <v>621</v>
      </c>
      <c r="C143" s="83" t="s">
        <v>622</v>
      </c>
      <c r="D143" s="96" t="s">
        <v>120</v>
      </c>
      <c r="E143" s="96" t="s">
        <v>308</v>
      </c>
      <c r="F143" s="83" t="s">
        <v>623</v>
      </c>
      <c r="G143" s="96" t="s">
        <v>624</v>
      </c>
      <c r="H143" s="83" t="s">
        <v>620</v>
      </c>
      <c r="I143" s="83" t="s">
        <v>131</v>
      </c>
      <c r="J143" s="83"/>
      <c r="K143" s="93">
        <v>1.4699994936623404</v>
      </c>
      <c r="L143" s="96" t="s">
        <v>133</v>
      </c>
      <c r="M143" s="97">
        <v>5.3499999999999999E-2</v>
      </c>
      <c r="N143" s="97">
        <v>5.8000135023375922E-3</v>
      </c>
      <c r="O143" s="93">
        <v>0.10803899999999998</v>
      </c>
      <c r="P143" s="95">
        <v>109.68</v>
      </c>
      <c r="Q143" s="83"/>
      <c r="R143" s="93">
        <v>1.18498E-4</v>
      </c>
      <c r="S143" s="94">
        <v>9.1972154414878768E-10</v>
      </c>
      <c r="T143" s="94">
        <v>1.1632936711062082E-8</v>
      </c>
      <c r="U143" s="94">
        <f>R143/'סכום נכסי הקרן'!$C$42</f>
        <v>3.7131535003707358E-9</v>
      </c>
    </row>
    <row r="144" spans="2:21">
      <c r="B144" s="86" t="s">
        <v>625</v>
      </c>
      <c r="C144" s="83" t="s">
        <v>626</v>
      </c>
      <c r="D144" s="96" t="s">
        <v>120</v>
      </c>
      <c r="E144" s="96" t="s">
        <v>308</v>
      </c>
      <c r="F144" s="83" t="s">
        <v>627</v>
      </c>
      <c r="G144" s="96" t="s">
        <v>378</v>
      </c>
      <c r="H144" s="83" t="s">
        <v>628</v>
      </c>
      <c r="I144" s="83" t="s">
        <v>312</v>
      </c>
      <c r="J144" s="83"/>
      <c r="K144" s="93">
        <v>0.4099999993581952</v>
      </c>
      <c r="L144" s="96" t="s">
        <v>133</v>
      </c>
      <c r="M144" s="97">
        <v>4.8499999999999995E-2</v>
      </c>
      <c r="N144" s="97">
        <v>3.3999999957213013E-3</v>
      </c>
      <c r="O144" s="93">
        <v>375.14595300000002</v>
      </c>
      <c r="P144" s="95">
        <v>124.6</v>
      </c>
      <c r="Q144" s="83"/>
      <c r="R144" s="93">
        <v>0.46743182999999999</v>
      </c>
      <c r="S144" s="94">
        <v>5.5163694865468469E-6</v>
      </c>
      <c r="T144" s="94">
        <v>4.5887735616853702E-5</v>
      </c>
      <c r="U144" s="94">
        <f>R144/'סכום נכסי הקרן'!$C$42</f>
        <v>1.4647050040922199E-5</v>
      </c>
    </row>
    <row r="145" spans="2:21">
      <c r="B145" s="86" t="s">
        <v>629</v>
      </c>
      <c r="C145" s="83" t="s">
        <v>630</v>
      </c>
      <c r="D145" s="96" t="s">
        <v>120</v>
      </c>
      <c r="E145" s="96" t="s">
        <v>308</v>
      </c>
      <c r="F145" s="83" t="s">
        <v>631</v>
      </c>
      <c r="G145" s="96" t="s">
        <v>378</v>
      </c>
      <c r="H145" s="83" t="s">
        <v>628</v>
      </c>
      <c r="I145" s="83" t="s">
        <v>312</v>
      </c>
      <c r="J145" s="83"/>
      <c r="K145" s="93">
        <v>0.99000000213188066</v>
      </c>
      <c r="L145" s="96" t="s">
        <v>133</v>
      </c>
      <c r="M145" s="97">
        <v>4.2500000000000003E-2</v>
      </c>
      <c r="N145" s="97">
        <v>2.6000000067322553E-3</v>
      </c>
      <c r="O145" s="93">
        <v>176.23822799999999</v>
      </c>
      <c r="P145" s="95">
        <v>112.56</v>
      </c>
      <c r="Q145" s="93">
        <v>6.8995806999999992E-2</v>
      </c>
      <c r="R145" s="93">
        <v>0.26736955699999998</v>
      </c>
      <c r="S145" s="94">
        <v>3.0527875864691625E-6</v>
      </c>
      <c r="T145" s="94">
        <v>2.6247642450047305E-5</v>
      </c>
      <c r="U145" s="94">
        <f>R145/'סכום נכסי הקרן'!$C$42</f>
        <v>8.3780671949494745E-6</v>
      </c>
    </row>
    <row r="146" spans="2:21">
      <c r="B146" s="86" t="s">
        <v>632</v>
      </c>
      <c r="C146" s="83" t="s">
        <v>633</v>
      </c>
      <c r="D146" s="96" t="s">
        <v>120</v>
      </c>
      <c r="E146" s="96" t="s">
        <v>308</v>
      </c>
      <c r="F146" s="83" t="s">
        <v>634</v>
      </c>
      <c r="G146" s="96" t="s">
        <v>442</v>
      </c>
      <c r="H146" s="83" t="s">
        <v>628</v>
      </c>
      <c r="I146" s="83" t="s">
        <v>312</v>
      </c>
      <c r="J146" s="83"/>
      <c r="K146" s="93">
        <v>0.5</v>
      </c>
      <c r="L146" s="96" t="s">
        <v>133</v>
      </c>
      <c r="M146" s="97">
        <v>4.8000000000000001E-2</v>
      </c>
      <c r="N146" s="97">
        <v>-7.399999999547829E-3</v>
      </c>
      <c r="O146" s="93">
        <v>4350.5949620000001</v>
      </c>
      <c r="P146" s="95">
        <v>122</v>
      </c>
      <c r="Q146" s="83"/>
      <c r="R146" s="93">
        <v>5.3077261259999995</v>
      </c>
      <c r="S146" s="94">
        <v>4.2530363474999645E-5</v>
      </c>
      <c r="T146" s="94">
        <v>5.2105893857625212E-4</v>
      </c>
      <c r="U146" s="94">
        <f>R146/'סכום נכסי הקרן'!$C$42</f>
        <v>1.6631843443573819E-4</v>
      </c>
    </row>
    <row r="147" spans="2:21">
      <c r="B147" s="86" t="s">
        <v>635</v>
      </c>
      <c r="C147" s="83" t="s">
        <v>636</v>
      </c>
      <c r="D147" s="96" t="s">
        <v>120</v>
      </c>
      <c r="E147" s="96" t="s">
        <v>308</v>
      </c>
      <c r="F147" s="83" t="s">
        <v>372</v>
      </c>
      <c r="G147" s="96" t="s">
        <v>316</v>
      </c>
      <c r="H147" s="83" t="s">
        <v>628</v>
      </c>
      <c r="I147" s="83" t="s">
        <v>312</v>
      </c>
      <c r="J147" s="83"/>
      <c r="K147" s="93">
        <v>1.9200000000072193</v>
      </c>
      <c r="L147" s="96" t="s">
        <v>133</v>
      </c>
      <c r="M147" s="97">
        <v>5.0999999999999997E-2</v>
      </c>
      <c r="N147" s="97">
        <v>1.6999999999819514E-3</v>
      </c>
      <c r="O147" s="93">
        <v>61540.401354000001</v>
      </c>
      <c r="P147" s="95">
        <v>133.5</v>
      </c>
      <c r="Q147" s="93">
        <v>0.95359677399999998</v>
      </c>
      <c r="R147" s="93">
        <v>83.110034494999994</v>
      </c>
      <c r="S147" s="94">
        <v>5.3642021898826474E-5</v>
      </c>
      <c r="T147" s="94">
        <v>8.1589037058390976E-3</v>
      </c>
      <c r="U147" s="94">
        <f>R147/'סכום נכסי הקרן'!$C$42</f>
        <v>2.6042660255957213E-3</v>
      </c>
    </row>
    <row r="148" spans="2:21">
      <c r="B148" s="86" t="s">
        <v>637</v>
      </c>
      <c r="C148" s="83" t="s">
        <v>638</v>
      </c>
      <c r="D148" s="96" t="s">
        <v>120</v>
      </c>
      <c r="E148" s="96" t="s">
        <v>308</v>
      </c>
      <c r="F148" s="83" t="s">
        <v>536</v>
      </c>
      <c r="G148" s="96" t="s">
        <v>316</v>
      </c>
      <c r="H148" s="83" t="s">
        <v>628</v>
      </c>
      <c r="I148" s="83" t="s">
        <v>312</v>
      </c>
      <c r="J148" s="83"/>
      <c r="K148" s="93">
        <v>0.98999999990116372</v>
      </c>
      <c r="L148" s="96" t="s">
        <v>133</v>
      </c>
      <c r="M148" s="97">
        <v>2.4E-2</v>
      </c>
      <c r="N148" s="97">
        <v>3.8999999990116368E-3</v>
      </c>
      <c r="O148" s="93">
        <v>2905.72523</v>
      </c>
      <c r="P148" s="95">
        <v>104.46</v>
      </c>
      <c r="Q148" s="83"/>
      <c r="R148" s="93">
        <v>3.0353205699999997</v>
      </c>
      <c r="S148" s="94">
        <v>3.3386076641297707E-5</v>
      </c>
      <c r="T148" s="94">
        <v>2.9797711428542997E-4</v>
      </c>
      <c r="U148" s="94">
        <f>R148/'סכום נכסי הקרן'!$C$42</f>
        <v>9.5112248301598297E-5</v>
      </c>
    </row>
    <row r="149" spans="2:21">
      <c r="B149" s="86" t="s">
        <v>639</v>
      </c>
      <c r="C149" s="83" t="s">
        <v>640</v>
      </c>
      <c r="D149" s="96" t="s">
        <v>120</v>
      </c>
      <c r="E149" s="96" t="s">
        <v>308</v>
      </c>
      <c r="F149" s="83" t="s">
        <v>548</v>
      </c>
      <c r="G149" s="96" t="s">
        <v>378</v>
      </c>
      <c r="H149" s="83" t="s">
        <v>628</v>
      </c>
      <c r="I149" s="83" t="s">
        <v>312</v>
      </c>
      <c r="J149" s="83"/>
      <c r="K149" s="93">
        <v>4.1399999993746066</v>
      </c>
      <c r="L149" s="96" t="s">
        <v>133</v>
      </c>
      <c r="M149" s="97">
        <v>2.0499999999999997E-2</v>
      </c>
      <c r="N149" s="97">
        <v>5.1999999998045641E-3</v>
      </c>
      <c r="O149" s="93">
        <v>1886.5433669999998</v>
      </c>
      <c r="P149" s="95">
        <v>108.49</v>
      </c>
      <c r="Q149" s="83"/>
      <c r="R149" s="93">
        <v>2.0467109519999998</v>
      </c>
      <c r="S149" s="94">
        <v>3.3253126374204749E-6</v>
      </c>
      <c r="T149" s="94">
        <v>2.0092540777442335E-4</v>
      </c>
      <c r="U149" s="94">
        <f>R149/'סכום נכסי הקרן'!$C$42</f>
        <v>6.4134010157689746E-5</v>
      </c>
    </row>
    <row r="150" spans="2:21">
      <c r="B150" s="86" t="s">
        <v>641</v>
      </c>
      <c r="C150" s="83" t="s">
        <v>642</v>
      </c>
      <c r="D150" s="96" t="s">
        <v>120</v>
      </c>
      <c r="E150" s="96" t="s">
        <v>308</v>
      </c>
      <c r="F150" s="83" t="s">
        <v>548</v>
      </c>
      <c r="G150" s="96" t="s">
        <v>378</v>
      </c>
      <c r="H150" s="83" t="s">
        <v>628</v>
      </c>
      <c r="I150" s="83" t="s">
        <v>312</v>
      </c>
      <c r="J150" s="83"/>
      <c r="K150" s="93">
        <v>5.0100000000031768</v>
      </c>
      <c r="L150" s="96" t="s">
        <v>133</v>
      </c>
      <c r="M150" s="97">
        <v>2.0499999999999997E-2</v>
      </c>
      <c r="N150" s="97">
        <v>6.6000000001111862E-3</v>
      </c>
      <c r="O150" s="93">
        <v>22906.15</v>
      </c>
      <c r="P150" s="95">
        <v>109.94</v>
      </c>
      <c r="Q150" s="83"/>
      <c r="R150" s="93">
        <v>25.183022491999999</v>
      </c>
      <c r="S150" s="94">
        <v>4.0061895625681002E-5</v>
      </c>
      <c r="T150" s="94">
        <v>2.4722147786687444E-3</v>
      </c>
      <c r="U150" s="94">
        <f>R150/'סכום נכסי הקרן'!$C$42</f>
        <v>7.8911397758683487E-4</v>
      </c>
    </row>
    <row r="151" spans="2:21">
      <c r="B151" s="86" t="s">
        <v>643</v>
      </c>
      <c r="C151" s="83" t="s">
        <v>644</v>
      </c>
      <c r="D151" s="96" t="s">
        <v>120</v>
      </c>
      <c r="E151" s="96" t="s">
        <v>308</v>
      </c>
      <c r="F151" s="83" t="s">
        <v>645</v>
      </c>
      <c r="G151" s="96" t="s">
        <v>157</v>
      </c>
      <c r="H151" s="83" t="s">
        <v>628</v>
      </c>
      <c r="I151" s="83" t="s">
        <v>312</v>
      </c>
      <c r="J151" s="83"/>
      <c r="K151" s="93">
        <v>9.999999796281989E-3</v>
      </c>
      <c r="L151" s="96" t="s">
        <v>133</v>
      </c>
      <c r="M151" s="97">
        <v>4.5999999999999999E-2</v>
      </c>
      <c r="N151" s="97">
        <v>6.7699999982829495E-2</v>
      </c>
      <c r="O151" s="93">
        <v>1617.7599869999999</v>
      </c>
      <c r="P151" s="95">
        <v>106.2</v>
      </c>
      <c r="Q151" s="83"/>
      <c r="R151" s="93">
        <v>1.7180611349999997</v>
      </c>
      <c r="S151" s="94">
        <v>7.5440937350483064E-6</v>
      </c>
      <c r="T151" s="94">
        <v>1.686618883794704E-4</v>
      </c>
      <c r="U151" s="94">
        <f>R151/'סכום נכסי הקרן'!$C$42</f>
        <v>5.383571636041256E-5</v>
      </c>
    </row>
    <row r="152" spans="2:21">
      <c r="B152" s="86" t="s">
        <v>646</v>
      </c>
      <c r="C152" s="83" t="s">
        <v>647</v>
      </c>
      <c r="D152" s="96" t="s">
        <v>120</v>
      </c>
      <c r="E152" s="96" t="s">
        <v>308</v>
      </c>
      <c r="F152" s="83" t="s">
        <v>645</v>
      </c>
      <c r="G152" s="96" t="s">
        <v>157</v>
      </c>
      <c r="H152" s="83" t="s">
        <v>628</v>
      </c>
      <c r="I152" s="83" t="s">
        <v>312</v>
      </c>
      <c r="J152" s="83"/>
      <c r="K152" s="93">
        <v>2.5500000000125573</v>
      </c>
      <c r="L152" s="96" t="s">
        <v>133</v>
      </c>
      <c r="M152" s="97">
        <v>1.9799999999999998E-2</v>
      </c>
      <c r="N152" s="97">
        <v>1.8600000000025114E-2</v>
      </c>
      <c r="O152" s="93">
        <v>46849.736424000002</v>
      </c>
      <c r="P152" s="95">
        <v>100.99</v>
      </c>
      <c r="Q152" s="93">
        <v>0.467004058</v>
      </c>
      <c r="R152" s="93">
        <v>47.780553008000005</v>
      </c>
      <c r="S152" s="94">
        <v>6.4914545594356568E-5</v>
      </c>
      <c r="T152" s="94">
        <v>4.6906120707658448E-3</v>
      </c>
      <c r="U152" s="94">
        <f>R152/'סכום נכסי הקרן'!$C$42</f>
        <v>1.4972111567393938E-3</v>
      </c>
    </row>
    <row r="153" spans="2:21">
      <c r="B153" s="86" t="s">
        <v>648</v>
      </c>
      <c r="C153" s="83" t="s">
        <v>649</v>
      </c>
      <c r="D153" s="96" t="s">
        <v>120</v>
      </c>
      <c r="E153" s="96" t="s">
        <v>308</v>
      </c>
      <c r="F153" s="83" t="s">
        <v>650</v>
      </c>
      <c r="G153" s="96" t="s">
        <v>378</v>
      </c>
      <c r="H153" s="83" t="s">
        <v>651</v>
      </c>
      <c r="I153" s="83" t="s">
        <v>131</v>
      </c>
      <c r="J153" s="83"/>
      <c r="K153" s="93">
        <v>3.3094462540716614</v>
      </c>
      <c r="L153" s="96" t="s">
        <v>133</v>
      </c>
      <c r="M153" s="97">
        <v>4.6500000000000007E-2</v>
      </c>
      <c r="N153" s="97">
        <v>8.7947882736156349E-3</v>
      </c>
      <c r="O153" s="93">
        <v>5.2700000000000002E-4</v>
      </c>
      <c r="P153" s="95">
        <v>114.19</v>
      </c>
      <c r="Q153" s="93">
        <v>1.4E-8</v>
      </c>
      <c r="R153" s="93">
        <v>6.1399999999999997E-7</v>
      </c>
      <c r="S153" s="94">
        <v>7.3539467110973427E-13</v>
      </c>
      <c r="T153" s="94">
        <v>6.0276318086314686E-11</v>
      </c>
      <c r="U153" s="94">
        <f>R153/'סכום נכסי הקרן'!$C$42</f>
        <v>1.9239786740937665E-11</v>
      </c>
    </row>
    <row r="154" spans="2:21">
      <c r="B154" s="86" t="s">
        <v>652</v>
      </c>
      <c r="C154" s="83" t="s">
        <v>653</v>
      </c>
      <c r="D154" s="96" t="s">
        <v>120</v>
      </c>
      <c r="E154" s="96" t="s">
        <v>308</v>
      </c>
      <c r="F154" s="83" t="s">
        <v>650</v>
      </c>
      <c r="G154" s="96" t="s">
        <v>378</v>
      </c>
      <c r="H154" s="83" t="s">
        <v>651</v>
      </c>
      <c r="I154" s="83" t="s">
        <v>131</v>
      </c>
      <c r="J154" s="83"/>
      <c r="K154" s="93">
        <v>0</v>
      </c>
      <c r="L154" s="96" t="s">
        <v>133</v>
      </c>
      <c r="M154" s="97">
        <v>5.5999999999999994E-2</v>
      </c>
      <c r="N154" s="97">
        <v>0</v>
      </c>
      <c r="O154" s="93">
        <v>4230.4017379999996</v>
      </c>
      <c r="P154" s="95">
        <v>109.44</v>
      </c>
      <c r="Q154" s="83"/>
      <c r="R154" s="93">
        <v>4.6297518550000003</v>
      </c>
      <c r="S154" s="94">
        <v>6.6822545934163129E-5</v>
      </c>
      <c r="T154" s="94">
        <v>4.5450227275681677E-4</v>
      </c>
      <c r="U154" s="94">
        <f>R154/'סכום נכסי הקרן'!$C$42</f>
        <v>1.4507400383332342E-4</v>
      </c>
    </row>
    <row r="155" spans="2:21">
      <c r="B155" s="86" t="s">
        <v>654</v>
      </c>
      <c r="C155" s="83" t="s">
        <v>655</v>
      </c>
      <c r="D155" s="96" t="s">
        <v>120</v>
      </c>
      <c r="E155" s="96" t="s">
        <v>308</v>
      </c>
      <c r="F155" s="83" t="s">
        <v>656</v>
      </c>
      <c r="G155" s="96" t="s">
        <v>378</v>
      </c>
      <c r="H155" s="83" t="s">
        <v>651</v>
      </c>
      <c r="I155" s="83" t="s">
        <v>131</v>
      </c>
      <c r="J155" s="83"/>
      <c r="K155" s="93">
        <v>1</v>
      </c>
      <c r="L155" s="96" t="s">
        <v>133</v>
      </c>
      <c r="M155" s="97">
        <v>4.8000000000000001E-2</v>
      </c>
      <c r="N155" s="97">
        <v>2.7000000002718699E-3</v>
      </c>
      <c r="O155" s="93">
        <v>3872.9031329999998</v>
      </c>
      <c r="P155" s="95">
        <v>105.13</v>
      </c>
      <c r="Q155" s="93">
        <v>3.2848834790000003</v>
      </c>
      <c r="R155" s="93">
        <v>7.3564665399999996</v>
      </c>
      <c r="S155" s="94">
        <v>8.9553795231488625E-5</v>
      </c>
      <c r="T155" s="94">
        <v>7.2218357843057139E-4</v>
      </c>
      <c r="U155" s="94">
        <f>R155/'סכום נכסי הקרן'!$C$42</f>
        <v>2.3051603810495699E-4</v>
      </c>
    </row>
    <row r="156" spans="2:21">
      <c r="B156" s="86" t="s">
        <v>657</v>
      </c>
      <c r="C156" s="83" t="s">
        <v>658</v>
      </c>
      <c r="D156" s="96" t="s">
        <v>120</v>
      </c>
      <c r="E156" s="96" t="s">
        <v>308</v>
      </c>
      <c r="F156" s="83" t="s">
        <v>659</v>
      </c>
      <c r="G156" s="96" t="s">
        <v>378</v>
      </c>
      <c r="H156" s="83" t="s">
        <v>660</v>
      </c>
      <c r="I156" s="83" t="s">
        <v>312</v>
      </c>
      <c r="J156" s="83"/>
      <c r="K156" s="93">
        <v>0.62000000017038737</v>
      </c>
      <c r="L156" s="96" t="s">
        <v>133</v>
      </c>
      <c r="M156" s="97">
        <v>5.4000000000000006E-2</v>
      </c>
      <c r="N156" s="97">
        <v>1.8100000000851935E-2</v>
      </c>
      <c r="O156" s="93">
        <v>3204.0740409999999</v>
      </c>
      <c r="P156" s="95">
        <v>106.24</v>
      </c>
      <c r="Q156" s="83"/>
      <c r="R156" s="93">
        <v>3.4040082910000002</v>
      </c>
      <c r="S156" s="94">
        <v>8.900205669444444E-5</v>
      </c>
      <c r="T156" s="94">
        <v>3.3417115067877601E-4</v>
      </c>
      <c r="U156" s="94">
        <f>R156/'סכום נכסי הקרן'!$C$42</f>
        <v>1.0666513612902882E-4</v>
      </c>
    </row>
    <row r="157" spans="2:21">
      <c r="B157" s="86" t="s">
        <v>661</v>
      </c>
      <c r="C157" s="83" t="s">
        <v>662</v>
      </c>
      <c r="D157" s="96" t="s">
        <v>120</v>
      </c>
      <c r="E157" s="96" t="s">
        <v>308</v>
      </c>
      <c r="F157" s="83" t="s">
        <v>659</v>
      </c>
      <c r="G157" s="96" t="s">
        <v>378</v>
      </c>
      <c r="H157" s="83" t="s">
        <v>660</v>
      </c>
      <c r="I157" s="83" t="s">
        <v>312</v>
      </c>
      <c r="J157" s="83"/>
      <c r="K157" s="93">
        <v>1.7599999999852378</v>
      </c>
      <c r="L157" s="96" t="s">
        <v>133</v>
      </c>
      <c r="M157" s="97">
        <v>2.5000000000000001E-2</v>
      </c>
      <c r="N157" s="97">
        <v>4.3999999998708315E-2</v>
      </c>
      <c r="O157" s="93">
        <v>11048.494113000001</v>
      </c>
      <c r="P157" s="95">
        <v>98.1</v>
      </c>
      <c r="Q157" s="83"/>
      <c r="R157" s="93">
        <v>10.838572516000001</v>
      </c>
      <c r="S157" s="94">
        <v>2.8365841457339303E-5</v>
      </c>
      <c r="T157" s="94">
        <v>1.0640215709706909E-3</v>
      </c>
      <c r="U157" s="94">
        <f>R157/'סכום נכסי הקרן'!$C$42</f>
        <v>3.3962837749841731E-4</v>
      </c>
    </row>
    <row r="158" spans="2:21">
      <c r="B158" s="86" t="s">
        <v>663</v>
      </c>
      <c r="C158" s="83" t="s">
        <v>664</v>
      </c>
      <c r="D158" s="96" t="s">
        <v>120</v>
      </c>
      <c r="E158" s="96" t="s">
        <v>308</v>
      </c>
      <c r="F158" s="83" t="s">
        <v>665</v>
      </c>
      <c r="G158" s="96" t="s">
        <v>666</v>
      </c>
      <c r="H158" s="83" t="s">
        <v>667</v>
      </c>
      <c r="I158" s="83" t="s">
        <v>312</v>
      </c>
      <c r="J158" s="83"/>
      <c r="K158" s="93">
        <v>0.3799999999522331</v>
      </c>
      <c r="L158" s="96" t="s">
        <v>133</v>
      </c>
      <c r="M158" s="97">
        <v>4.9000000000000002E-2</v>
      </c>
      <c r="N158" s="97">
        <v>9.989999999990447</v>
      </c>
      <c r="O158" s="93">
        <v>17173.934239999999</v>
      </c>
      <c r="P158" s="95">
        <v>24.38</v>
      </c>
      <c r="Q158" s="83"/>
      <c r="R158" s="93">
        <v>4.1870046400000005</v>
      </c>
      <c r="S158" s="94">
        <v>2.3675818119518182E-5</v>
      </c>
      <c r="T158" s="94">
        <v>4.1103782330539993E-4</v>
      </c>
      <c r="U158" s="94">
        <f>R158/'סכום נכסי הקרן'!$C$42</f>
        <v>1.3120045009269788E-4</v>
      </c>
    </row>
    <row r="159" spans="2:21">
      <c r="B159" s="82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93"/>
      <c r="P159" s="95"/>
      <c r="Q159" s="83"/>
      <c r="R159" s="83"/>
      <c r="S159" s="83"/>
      <c r="T159" s="94"/>
      <c r="U159" s="83"/>
    </row>
    <row r="160" spans="2:21">
      <c r="B160" s="99" t="s">
        <v>47</v>
      </c>
      <c r="C160" s="81"/>
      <c r="D160" s="81"/>
      <c r="E160" s="81"/>
      <c r="F160" s="81"/>
      <c r="G160" s="81"/>
      <c r="H160" s="81"/>
      <c r="I160" s="81"/>
      <c r="J160" s="81"/>
      <c r="K160" s="90">
        <v>4.7101800010647219</v>
      </c>
      <c r="L160" s="81"/>
      <c r="M160" s="81"/>
      <c r="N160" s="101">
        <v>1.8795001381985751E-2</v>
      </c>
      <c r="O160" s="90"/>
      <c r="P160" s="92"/>
      <c r="Q160" s="90">
        <v>3.9084096690000001</v>
      </c>
      <c r="R160" s="90">
        <v>2010.9731290839995</v>
      </c>
      <c r="S160" s="81"/>
      <c r="T160" s="91">
        <v>0.19741702930244093</v>
      </c>
      <c r="U160" s="91">
        <f>R160/'סכום נכסי הקרן'!$C$42</f>
        <v>6.3014159845818027E-2</v>
      </c>
    </row>
    <row r="161" spans="2:21">
      <c r="B161" s="86" t="s">
        <v>668</v>
      </c>
      <c r="C161" s="83" t="s">
        <v>669</v>
      </c>
      <c r="D161" s="96" t="s">
        <v>120</v>
      </c>
      <c r="E161" s="96" t="s">
        <v>308</v>
      </c>
      <c r="F161" s="83" t="s">
        <v>323</v>
      </c>
      <c r="G161" s="96" t="s">
        <v>316</v>
      </c>
      <c r="H161" s="83" t="s">
        <v>324</v>
      </c>
      <c r="I161" s="83" t="s">
        <v>131</v>
      </c>
      <c r="J161" s="83"/>
      <c r="K161" s="93">
        <v>0.5296442687747035</v>
      </c>
      <c r="L161" s="96" t="s">
        <v>133</v>
      </c>
      <c r="M161" s="97">
        <v>1.95E-2</v>
      </c>
      <c r="N161" s="97">
        <v>4.1106719367588924E-3</v>
      </c>
      <c r="O161" s="93">
        <v>4.9200000000000003E-4</v>
      </c>
      <c r="P161" s="95">
        <v>102.7</v>
      </c>
      <c r="Q161" s="83"/>
      <c r="R161" s="93">
        <v>5.06E-7</v>
      </c>
      <c r="S161" s="94">
        <v>1.0773717240878606E-12</v>
      </c>
      <c r="T161" s="94">
        <v>4.9673968976669763E-11</v>
      </c>
      <c r="U161" s="94">
        <f>R161/'סכום נכסי הקרן'!$C$42</f>
        <v>1.5855589724616385E-11</v>
      </c>
    </row>
    <row r="162" spans="2:21">
      <c r="B162" s="86" t="s">
        <v>670</v>
      </c>
      <c r="C162" s="83" t="s">
        <v>671</v>
      </c>
      <c r="D162" s="96" t="s">
        <v>120</v>
      </c>
      <c r="E162" s="96" t="s">
        <v>308</v>
      </c>
      <c r="F162" s="83" t="s">
        <v>372</v>
      </c>
      <c r="G162" s="96" t="s">
        <v>316</v>
      </c>
      <c r="H162" s="83" t="s">
        <v>324</v>
      </c>
      <c r="I162" s="83" t="s">
        <v>131</v>
      </c>
      <c r="J162" s="83"/>
      <c r="K162" s="93">
        <v>2.8800000000033119</v>
      </c>
      <c r="L162" s="96" t="s">
        <v>133</v>
      </c>
      <c r="M162" s="97">
        <v>1.8700000000000001E-2</v>
      </c>
      <c r="N162" s="97">
        <v>6.8000000003643323E-3</v>
      </c>
      <c r="O162" s="93">
        <v>11661.692534</v>
      </c>
      <c r="P162" s="95">
        <v>103.56</v>
      </c>
      <c r="Q162" s="83"/>
      <c r="R162" s="93">
        <v>12.076848917000001</v>
      </c>
      <c r="S162" s="94">
        <v>8.4328102281245217E-6</v>
      </c>
      <c r="T162" s="94">
        <v>1.1855830403932528E-3</v>
      </c>
      <c r="U162" s="94">
        <f>R162/'סכום נכסי הקרן'!$C$42</f>
        <v>3.7842996362476229E-4</v>
      </c>
    </row>
    <row r="163" spans="2:21">
      <c r="B163" s="86" t="s">
        <v>672</v>
      </c>
      <c r="C163" s="83" t="s">
        <v>673</v>
      </c>
      <c r="D163" s="96" t="s">
        <v>120</v>
      </c>
      <c r="E163" s="96" t="s">
        <v>308</v>
      </c>
      <c r="F163" s="83" t="s">
        <v>372</v>
      </c>
      <c r="G163" s="96" t="s">
        <v>316</v>
      </c>
      <c r="H163" s="83" t="s">
        <v>324</v>
      </c>
      <c r="I163" s="83" t="s">
        <v>131</v>
      </c>
      <c r="J163" s="83"/>
      <c r="K163" s="93">
        <v>5.6000000000039067</v>
      </c>
      <c r="L163" s="96" t="s">
        <v>133</v>
      </c>
      <c r="M163" s="97">
        <v>2.6800000000000001E-2</v>
      </c>
      <c r="N163" s="97">
        <v>1.089999999999609E-2</v>
      </c>
      <c r="O163" s="93">
        <v>93738.933254999996</v>
      </c>
      <c r="P163" s="95">
        <v>109.2</v>
      </c>
      <c r="Q163" s="83"/>
      <c r="R163" s="93">
        <v>102.36291615600001</v>
      </c>
      <c r="S163" s="94">
        <v>3.8921763491397548E-5</v>
      </c>
      <c r="T163" s="94">
        <v>1.0048957157103938E-2</v>
      </c>
      <c r="U163" s="94">
        <f>R163/'סכום נכסי הקרן'!$C$42</f>
        <v>3.2075581058988978E-3</v>
      </c>
    </row>
    <row r="164" spans="2:21">
      <c r="B164" s="86" t="s">
        <v>674</v>
      </c>
      <c r="C164" s="83" t="s">
        <v>675</v>
      </c>
      <c r="D164" s="96" t="s">
        <v>120</v>
      </c>
      <c r="E164" s="96" t="s">
        <v>308</v>
      </c>
      <c r="F164" s="83" t="s">
        <v>315</v>
      </c>
      <c r="G164" s="96" t="s">
        <v>316</v>
      </c>
      <c r="H164" s="83" t="s">
        <v>311</v>
      </c>
      <c r="I164" s="83" t="s">
        <v>312</v>
      </c>
      <c r="J164" s="83"/>
      <c r="K164" s="93">
        <v>0.24999999995546418</v>
      </c>
      <c r="L164" s="96" t="s">
        <v>133</v>
      </c>
      <c r="M164" s="97">
        <v>1.2E-2</v>
      </c>
      <c r="N164" s="97">
        <v>4.0000000007125733E-3</v>
      </c>
      <c r="O164" s="93">
        <v>5585.3950340000001</v>
      </c>
      <c r="P164" s="95">
        <v>100.2</v>
      </c>
      <c r="Q164" s="93">
        <v>1.6894145000000003E-2</v>
      </c>
      <c r="R164" s="93">
        <v>5.6134599689999991</v>
      </c>
      <c r="S164" s="94">
        <v>1.8617983446666667E-5</v>
      </c>
      <c r="T164" s="94">
        <v>5.5107279911439434E-4</v>
      </c>
      <c r="U164" s="94">
        <f>R164/'סכום נכסי הקרן'!$C$42</f>
        <v>1.7589865257711817E-4</v>
      </c>
    </row>
    <row r="165" spans="2:21">
      <c r="B165" s="86" t="s">
        <v>676</v>
      </c>
      <c r="C165" s="83" t="s">
        <v>677</v>
      </c>
      <c r="D165" s="96" t="s">
        <v>120</v>
      </c>
      <c r="E165" s="96" t="s">
        <v>308</v>
      </c>
      <c r="F165" s="83" t="s">
        <v>334</v>
      </c>
      <c r="G165" s="96" t="s">
        <v>316</v>
      </c>
      <c r="H165" s="83" t="s">
        <v>324</v>
      </c>
      <c r="I165" s="83" t="s">
        <v>131</v>
      </c>
      <c r="J165" s="83"/>
      <c r="K165" s="93">
        <v>5.0499999998957579</v>
      </c>
      <c r="L165" s="96" t="s">
        <v>133</v>
      </c>
      <c r="M165" s="97">
        <v>2.98E-2</v>
      </c>
      <c r="N165" s="97">
        <v>1.0199999999976396E-2</v>
      </c>
      <c r="O165" s="93">
        <v>22699.823208000002</v>
      </c>
      <c r="P165" s="95">
        <v>111.99</v>
      </c>
      <c r="Q165" s="83"/>
      <c r="R165" s="93">
        <v>25.421531253000001</v>
      </c>
      <c r="S165" s="94">
        <v>8.9295169282537239E-6</v>
      </c>
      <c r="T165" s="94">
        <v>2.4956291596856975E-3</v>
      </c>
      <c r="U165" s="94">
        <f>R165/'סכום נכסי הקרן'!$C$42</f>
        <v>7.9658768719185981E-4</v>
      </c>
    </row>
    <row r="166" spans="2:21">
      <c r="B166" s="86" t="s">
        <v>678</v>
      </c>
      <c r="C166" s="83" t="s">
        <v>679</v>
      </c>
      <c r="D166" s="96" t="s">
        <v>120</v>
      </c>
      <c r="E166" s="96" t="s">
        <v>308</v>
      </c>
      <c r="F166" s="83" t="s">
        <v>334</v>
      </c>
      <c r="G166" s="96" t="s">
        <v>316</v>
      </c>
      <c r="H166" s="83" t="s">
        <v>324</v>
      </c>
      <c r="I166" s="83" t="s">
        <v>131</v>
      </c>
      <c r="J166" s="83"/>
      <c r="K166" s="93">
        <v>2.3599999999709365</v>
      </c>
      <c r="L166" s="96" t="s">
        <v>133</v>
      </c>
      <c r="M166" s="97">
        <v>2.4700000000000003E-2</v>
      </c>
      <c r="N166" s="97">
        <v>6.999999999896203E-3</v>
      </c>
      <c r="O166" s="93">
        <v>27356.827375000004</v>
      </c>
      <c r="P166" s="95">
        <v>105.65</v>
      </c>
      <c r="Q166" s="83"/>
      <c r="R166" s="93">
        <v>28.902488569000003</v>
      </c>
      <c r="S166" s="94">
        <v>8.2122301297118501E-6</v>
      </c>
      <c r="T166" s="94">
        <v>2.8373543883894437E-3</v>
      </c>
      <c r="U166" s="94">
        <f>R166/'סכום נכסי הקרן'!$C$42</f>
        <v>9.0566403314323895E-4</v>
      </c>
    </row>
    <row r="167" spans="2:21">
      <c r="B167" s="86" t="s">
        <v>680</v>
      </c>
      <c r="C167" s="83" t="s">
        <v>681</v>
      </c>
      <c r="D167" s="96" t="s">
        <v>120</v>
      </c>
      <c r="E167" s="96" t="s">
        <v>308</v>
      </c>
      <c r="F167" s="83" t="s">
        <v>682</v>
      </c>
      <c r="G167" s="96" t="s">
        <v>316</v>
      </c>
      <c r="H167" s="83" t="s">
        <v>311</v>
      </c>
      <c r="I167" s="83" t="s">
        <v>312</v>
      </c>
      <c r="J167" s="83"/>
      <c r="K167" s="93">
        <v>2.190000000037311</v>
      </c>
      <c r="L167" s="96" t="s">
        <v>133</v>
      </c>
      <c r="M167" s="97">
        <v>2.07E-2</v>
      </c>
      <c r="N167" s="97">
        <v>6.799999999728649E-3</v>
      </c>
      <c r="O167" s="93">
        <v>8451.6077100000002</v>
      </c>
      <c r="P167" s="95">
        <v>104.65</v>
      </c>
      <c r="Q167" s="83"/>
      <c r="R167" s="93">
        <v>8.8446074929999998</v>
      </c>
      <c r="S167" s="94">
        <v>3.3344542240879339E-5</v>
      </c>
      <c r="T167" s="94">
        <v>8.6827422572747614E-4</v>
      </c>
      <c r="U167" s="94">
        <f>R167/'סכום נכסי הקרן'!$C$42</f>
        <v>2.7714716933651356E-4</v>
      </c>
    </row>
    <row r="168" spans="2:21">
      <c r="B168" s="86" t="s">
        <v>683</v>
      </c>
      <c r="C168" s="83" t="s">
        <v>684</v>
      </c>
      <c r="D168" s="96" t="s">
        <v>120</v>
      </c>
      <c r="E168" s="96" t="s">
        <v>308</v>
      </c>
      <c r="F168" s="83" t="s">
        <v>685</v>
      </c>
      <c r="G168" s="96" t="s">
        <v>378</v>
      </c>
      <c r="H168" s="83" t="s">
        <v>324</v>
      </c>
      <c r="I168" s="83" t="s">
        <v>131</v>
      </c>
      <c r="J168" s="83"/>
      <c r="K168" s="93">
        <v>4.1200000000437536</v>
      </c>
      <c r="L168" s="96" t="s">
        <v>133</v>
      </c>
      <c r="M168" s="97">
        <v>1.44E-2</v>
      </c>
      <c r="N168" s="97">
        <v>8.800000000123407E-3</v>
      </c>
      <c r="O168" s="93">
        <v>34717.110674000003</v>
      </c>
      <c r="P168" s="95">
        <v>102.7</v>
      </c>
      <c r="Q168" s="83"/>
      <c r="R168" s="93">
        <v>35.654472662000003</v>
      </c>
      <c r="S168" s="94">
        <v>4.084365961647059E-5</v>
      </c>
      <c r="T168" s="94">
        <v>3.5001959859519926E-3</v>
      </c>
      <c r="U168" s="94">
        <f>R168/'סכום נכסי הקרן'!$C$42</f>
        <v>1.117238518530085E-3</v>
      </c>
    </row>
    <row r="169" spans="2:21">
      <c r="B169" s="86" t="s">
        <v>686</v>
      </c>
      <c r="C169" s="83" t="s">
        <v>687</v>
      </c>
      <c r="D169" s="96" t="s">
        <v>120</v>
      </c>
      <c r="E169" s="96" t="s">
        <v>308</v>
      </c>
      <c r="F169" s="83" t="s">
        <v>688</v>
      </c>
      <c r="G169" s="96" t="s">
        <v>689</v>
      </c>
      <c r="H169" s="83" t="s">
        <v>367</v>
      </c>
      <c r="I169" s="83" t="s">
        <v>131</v>
      </c>
      <c r="J169" s="83"/>
      <c r="K169" s="93">
        <v>0.50000000015915813</v>
      </c>
      <c r="L169" s="96" t="s">
        <v>133</v>
      </c>
      <c r="M169" s="97">
        <v>4.8399999999999999E-2</v>
      </c>
      <c r="N169" s="97">
        <v>2.8000000016552449E-3</v>
      </c>
      <c r="O169" s="93">
        <v>3071.4981969999999</v>
      </c>
      <c r="P169" s="95">
        <v>102.28</v>
      </c>
      <c r="Q169" s="83"/>
      <c r="R169" s="93">
        <v>3.1415284909999999</v>
      </c>
      <c r="S169" s="94">
        <v>1.462618189047619E-5</v>
      </c>
      <c r="T169" s="94">
        <v>3.0840353518035208E-4</v>
      </c>
      <c r="U169" s="94">
        <f>R169/'סכום נכסי הקרן'!$C$42</f>
        <v>9.8440290240097255E-5</v>
      </c>
    </row>
    <row r="170" spans="2:21">
      <c r="B170" s="86" t="s">
        <v>690</v>
      </c>
      <c r="C170" s="83" t="s">
        <v>691</v>
      </c>
      <c r="D170" s="96" t="s">
        <v>120</v>
      </c>
      <c r="E170" s="96" t="s">
        <v>308</v>
      </c>
      <c r="F170" s="83" t="s">
        <v>372</v>
      </c>
      <c r="G170" s="96" t="s">
        <v>316</v>
      </c>
      <c r="H170" s="83" t="s">
        <v>367</v>
      </c>
      <c r="I170" s="83" t="s">
        <v>131</v>
      </c>
      <c r="J170" s="83"/>
      <c r="K170" s="93">
        <v>1.409999999983321</v>
      </c>
      <c r="L170" s="96" t="s">
        <v>133</v>
      </c>
      <c r="M170" s="97">
        <v>6.4000000000000001E-2</v>
      </c>
      <c r="N170" s="97">
        <v>5.9000000001667875E-3</v>
      </c>
      <c r="O170" s="93">
        <v>8826.0925810000008</v>
      </c>
      <c r="P170" s="95">
        <v>108.69</v>
      </c>
      <c r="Q170" s="83"/>
      <c r="R170" s="93">
        <v>9.5930799760000003</v>
      </c>
      <c r="S170" s="94">
        <v>3.61633215371504E-5</v>
      </c>
      <c r="T170" s="94">
        <v>9.4175169391015005E-4</v>
      </c>
      <c r="U170" s="94">
        <f>R170/'סכום נכסי הקרן'!$C$42</f>
        <v>3.0060067251954308E-4</v>
      </c>
    </row>
    <row r="171" spans="2:21">
      <c r="B171" s="86" t="s">
        <v>692</v>
      </c>
      <c r="C171" s="83" t="s">
        <v>693</v>
      </c>
      <c r="D171" s="96" t="s">
        <v>120</v>
      </c>
      <c r="E171" s="96" t="s">
        <v>308</v>
      </c>
      <c r="F171" s="83" t="s">
        <v>384</v>
      </c>
      <c r="G171" s="96" t="s">
        <v>378</v>
      </c>
      <c r="H171" s="83" t="s">
        <v>367</v>
      </c>
      <c r="I171" s="83" t="s">
        <v>131</v>
      </c>
      <c r="J171" s="83"/>
      <c r="K171" s="93">
        <v>3.4200000000026973</v>
      </c>
      <c r="L171" s="96" t="s">
        <v>133</v>
      </c>
      <c r="M171" s="97">
        <v>1.6299999999999999E-2</v>
      </c>
      <c r="N171" s="97">
        <v>7.0000000001348532E-3</v>
      </c>
      <c r="O171" s="93">
        <v>35928.050721</v>
      </c>
      <c r="P171" s="95">
        <v>103.2</v>
      </c>
      <c r="Q171" s="83"/>
      <c r="R171" s="93">
        <v>37.077748345000003</v>
      </c>
      <c r="S171" s="94">
        <v>4.3118541884141287E-5</v>
      </c>
      <c r="T171" s="94">
        <v>3.6399188162337922E-3</v>
      </c>
      <c r="U171" s="94">
        <f>R171/'סכום נכסי הקרן'!$C$42</f>
        <v>1.161837086306115E-3</v>
      </c>
    </row>
    <row r="172" spans="2:21">
      <c r="B172" s="86" t="s">
        <v>694</v>
      </c>
      <c r="C172" s="83" t="s">
        <v>695</v>
      </c>
      <c r="D172" s="96" t="s">
        <v>120</v>
      </c>
      <c r="E172" s="96" t="s">
        <v>308</v>
      </c>
      <c r="F172" s="83" t="s">
        <v>356</v>
      </c>
      <c r="G172" s="96" t="s">
        <v>316</v>
      </c>
      <c r="H172" s="83" t="s">
        <v>367</v>
      </c>
      <c r="I172" s="83" t="s">
        <v>131</v>
      </c>
      <c r="J172" s="83"/>
      <c r="K172" s="93">
        <v>0.72999999996319997</v>
      </c>
      <c r="L172" s="96" t="s">
        <v>133</v>
      </c>
      <c r="M172" s="97">
        <v>6.0999999999999999E-2</v>
      </c>
      <c r="N172" s="97">
        <v>4.2999999996319992E-3</v>
      </c>
      <c r="O172" s="93">
        <v>9989.4804199999999</v>
      </c>
      <c r="P172" s="95">
        <v>108.81</v>
      </c>
      <c r="Q172" s="83"/>
      <c r="R172" s="93">
        <v>10.869553980000001</v>
      </c>
      <c r="S172" s="94">
        <v>1.4578843920148263E-5</v>
      </c>
      <c r="T172" s="94">
        <v>1.0670630181675046E-3</v>
      </c>
      <c r="U172" s="94">
        <f>R172/'סכום נכסי הקרן'!$C$42</f>
        <v>3.4059918655425124E-4</v>
      </c>
    </row>
    <row r="173" spans="2:21">
      <c r="B173" s="86" t="s">
        <v>696</v>
      </c>
      <c r="C173" s="83" t="s">
        <v>697</v>
      </c>
      <c r="D173" s="96" t="s">
        <v>120</v>
      </c>
      <c r="E173" s="96" t="s">
        <v>308</v>
      </c>
      <c r="F173" s="83" t="s">
        <v>698</v>
      </c>
      <c r="G173" s="96" t="s">
        <v>699</v>
      </c>
      <c r="H173" s="83" t="s">
        <v>367</v>
      </c>
      <c r="I173" s="83" t="s">
        <v>131</v>
      </c>
      <c r="J173" s="83"/>
      <c r="K173" s="93">
        <v>4.9200000000403703</v>
      </c>
      <c r="L173" s="96" t="s">
        <v>133</v>
      </c>
      <c r="M173" s="97">
        <v>2.6099999999999998E-2</v>
      </c>
      <c r="N173" s="97">
        <v>1.020000000005677E-2</v>
      </c>
      <c r="O173" s="93">
        <v>29352.369413</v>
      </c>
      <c r="P173" s="95">
        <v>108.02</v>
      </c>
      <c r="Q173" s="83"/>
      <c r="R173" s="93">
        <v>31.706429441000001</v>
      </c>
      <c r="S173" s="94">
        <v>4.8668190009484142E-5</v>
      </c>
      <c r="T173" s="94">
        <v>3.1126169810537603E-3</v>
      </c>
      <c r="U173" s="94">
        <f>R173/'סכום נכסי הקרן'!$C$42</f>
        <v>9.9352596215216207E-4</v>
      </c>
    </row>
    <row r="174" spans="2:21">
      <c r="B174" s="86" t="s">
        <v>700</v>
      </c>
      <c r="C174" s="83" t="s">
        <v>701</v>
      </c>
      <c r="D174" s="96" t="s">
        <v>120</v>
      </c>
      <c r="E174" s="96" t="s">
        <v>308</v>
      </c>
      <c r="F174" s="83" t="s">
        <v>415</v>
      </c>
      <c r="G174" s="96" t="s">
        <v>378</v>
      </c>
      <c r="H174" s="83" t="s">
        <v>416</v>
      </c>
      <c r="I174" s="83" t="s">
        <v>131</v>
      </c>
      <c r="J174" s="83"/>
      <c r="K174" s="93">
        <v>3.7500000000000004</v>
      </c>
      <c r="L174" s="96" t="s">
        <v>133</v>
      </c>
      <c r="M174" s="97">
        <v>3.39E-2</v>
      </c>
      <c r="N174" s="97">
        <v>1.1300000000040975E-2</v>
      </c>
      <c r="O174" s="93">
        <v>43605.328180999997</v>
      </c>
      <c r="P174" s="95">
        <v>108.55</v>
      </c>
      <c r="Q174" s="93">
        <v>1.4782206229999999</v>
      </c>
      <c r="R174" s="93">
        <v>48.811804359999996</v>
      </c>
      <c r="S174" s="94">
        <v>4.0181358128898024E-5</v>
      </c>
      <c r="T174" s="94">
        <v>4.7918499120037815E-3</v>
      </c>
      <c r="U174" s="94">
        <f>R174/'סכום נכסי הקרן'!$C$42</f>
        <v>1.5295255803367612E-3</v>
      </c>
    </row>
    <row r="175" spans="2:21">
      <c r="B175" s="86" t="s">
        <v>702</v>
      </c>
      <c r="C175" s="83" t="s">
        <v>703</v>
      </c>
      <c r="D175" s="96" t="s">
        <v>120</v>
      </c>
      <c r="E175" s="96" t="s">
        <v>308</v>
      </c>
      <c r="F175" s="83" t="s">
        <v>329</v>
      </c>
      <c r="G175" s="96" t="s">
        <v>316</v>
      </c>
      <c r="H175" s="83" t="s">
        <v>416</v>
      </c>
      <c r="I175" s="83" t="s">
        <v>131</v>
      </c>
      <c r="J175" s="83"/>
      <c r="K175" s="93">
        <v>1.0899999999986472</v>
      </c>
      <c r="L175" s="96" t="s">
        <v>133</v>
      </c>
      <c r="M175" s="97">
        <v>1.55E-2</v>
      </c>
      <c r="N175" s="97">
        <v>5.5999999999458783E-3</v>
      </c>
      <c r="O175" s="93">
        <v>36472.229503000002</v>
      </c>
      <c r="P175" s="95">
        <v>101.32</v>
      </c>
      <c r="Q175" s="83"/>
      <c r="R175" s="93">
        <v>36.953664644999996</v>
      </c>
      <c r="S175" s="94">
        <v>4.5019374691535229E-5</v>
      </c>
      <c r="T175" s="94">
        <v>3.6277375319169725E-3</v>
      </c>
      <c r="U175" s="94">
        <f>R175/'סכום נכסי הקרן'!$C$42</f>
        <v>1.1579489040161694E-3</v>
      </c>
    </row>
    <row r="176" spans="2:21">
      <c r="B176" s="86" t="s">
        <v>704</v>
      </c>
      <c r="C176" s="83" t="s">
        <v>705</v>
      </c>
      <c r="D176" s="96" t="s">
        <v>120</v>
      </c>
      <c r="E176" s="96" t="s">
        <v>308</v>
      </c>
      <c r="F176" s="83" t="s">
        <v>434</v>
      </c>
      <c r="G176" s="96" t="s">
        <v>378</v>
      </c>
      <c r="H176" s="83" t="s">
        <v>408</v>
      </c>
      <c r="I176" s="83" t="s">
        <v>312</v>
      </c>
      <c r="J176" s="83"/>
      <c r="K176" s="93">
        <v>6.6800000000133783</v>
      </c>
      <c r="L176" s="96" t="s">
        <v>133</v>
      </c>
      <c r="M176" s="97">
        <v>2.5499999999999998E-2</v>
      </c>
      <c r="N176" s="97">
        <v>1.630000000005017E-2</v>
      </c>
      <c r="O176" s="93">
        <v>129513.283756</v>
      </c>
      <c r="P176" s="95">
        <v>106.19</v>
      </c>
      <c r="Q176" s="83"/>
      <c r="R176" s="93">
        <v>137.53016033700001</v>
      </c>
      <c r="S176" s="94">
        <v>9.944235357981861E-5</v>
      </c>
      <c r="T176" s="94">
        <v>1.3501321972206633E-2</v>
      </c>
      <c r="U176" s="94">
        <f>R176/'סכום נכסי הקרן'!$C$42</f>
        <v>4.3095292432098441E-3</v>
      </c>
    </row>
    <row r="177" spans="2:21">
      <c r="B177" s="86" t="s">
        <v>706</v>
      </c>
      <c r="C177" s="83" t="s">
        <v>707</v>
      </c>
      <c r="D177" s="96" t="s">
        <v>120</v>
      </c>
      <c r="E177" s="96" t="s">
        <v>308</v>
      </c>
      <c r="F177" s="83" t="s">
        <v>708</v>
      </c>
      <c r="G177" s="96" t="s">
        <v>378</v>
      </c>
      <c r="H177" s="83" t="s">
        <v>408</v>
      </c>
      <c r="I177" s="83" t="s">
        <v>312</v>
      </c>
      <c r="J177" s="83"/>
      <c r="K177" s="93">
        <v>3.949998608753722</v>
      </c>
      <c r="L177" s="96" t="s">
        <v>133</v>
      </c>
      <c r="M177" s="83"/>
      <c r="N177" s="97">
        <v>2.8299989797527295E-2</v>
      </c>
      <c r="O177" s="93"/>
      <c r="P177" s="95">
        <v>101.65</v>
      </c>
      <c r="Q177" s="83"/>
      <c r="R177" s="93">
        <v>2.15634E-4</v>
      </c>
      <c r="S177" s="83"/>
      <c r="T177" s="94">
        <v>2.1168768036196062E-8</v>
      </c>
      <c r="U177" s="94">
        <f>R177/'סכום נכסי הקרן'!$C$42</f>
        <v>6.7569253649761446E-9</v>
      </c>
    </row>
    <row r="178" spans="2:21">
      <c r="B178" s="86" t="s">
        <v>709</v>
      </c>
      <c r="C178" s="83" t="s">
        <v>710</v>
      </c>
      <c r="D178" s="96" t="s">
        <v>120</v>
      </c>
      <c r="E178" s="96" t="s">
        <v>308</v>
      </c>
      <c r="F178" s="83" t="s">
        <v>441</v>
      </c>
      <c r="G178" s="96" t="s">
        <v>442</v>
      </c>
      <c r="H178" s="83" t="s">
        <v>416</v>
      </c>
      <c r="I178" s="83" t="s">
        <v>131</v>
      </c>
      <c r="J178" s="83"/>
      <c r="K178" s="93">
        <v>2.6200000000067822</v>
      </c>
      <c r="L178" s="96" t="s">
        <v>133</v>
      </c>
      <c r="M178" s="97">
        <v>4.8000000000000001E-2</v>
      </c>
      <c r="N178" s="97">
        <v>7.9000000000103206E-3</v>
      </c>
      <c r="O178" s="93">
        <v>60557.273615999991</v>
      </c>
      <c r="P178" s="95">
        <v>112</v>
      </c>
      <c r="Q178" s="83"/>
      <c r="R178" s="93">
        <v>67.824148467000001</v>
      </c>
      <c r="S178" s="94">
        <v>3.0457264981789125E-5</v>
      </c>
      <c r="T178" s="94">
        <v>6.6582898158474351E-3</v>
      </c>
      <c r="U178" s="94">
        <f>R178/'סכום נכסי הקרן'!$C$42</f>
        <v>2.1252803784866034E-3</v>
      </c>
    </row>
    <row r="179" spans="2:21">
      <c r="B179" s="86" t="s">
        <v>711</v>
      </c>
      <c r="C179" s="83" t="s">
        <v>712</v>
      </c>
      <c r="D179" s="96" t="s">
        <v>120</v>
      </c>
      <c r="E179" s="96" t="s">
        <v>308</v>
      </c>
      <c r="F179" s="83" t="s">
        <v>441</v>
      </c>
      <c r="G179" s="96" t="s">
        <v>442</v>
      </c>
      <c r="H179" s="83" t="s">
        <v>416</v>
      </c>
      <c r="I179" s="83" t="s">
        <v>131</v>
      </c>
      <c r="J179" s="83"/>
      <c r="K179" s="93">
        <v>1.1300000002634836</v>
      </c>
      <c r="L179" s="96" t="s">
        <v>133</v>
      </c>
      <c r="M179" s="97">
        <v>4.4999999999999998E-2</v>
      </c>
      <c r="N179" s="97">
        <v>5.1000000015411322E-3</v>
      </c>
      <c r="O179" s="93">
        <v>1895.1476500000001</v>
      </c>
      <c r="P179" s="95">
        <v>106.14</v>
      </c>
      <c r="Q179" s="83"/>
      <c r="R179" s="93">
        <v>2.0115097190000002</v>
      </c>
      <c r="S179" s="94">
        <v>3.1559074150552533E-6</v>
      </c>
      <c r="T179" s="94">
        <v>1.974697062803868E-4</v>
      </c>
      <c r="U179" s="94">
        <f>R179/'סכום נכסי הקרן'!$C$42</f>
        <v>6.3030973975380217E-5</v>
      </c>
    </row>
    <row r="180" spans="2:21">
      <c r="B180" s="86" t="s">
        <v>713</v>
      </c>
      <c r="C180" s="83" t="s">
        <v>714</v>
      </c>
      <c r="D180" s="96" t="s">
        <v>120</v>
      </c>
      <c r="E180" s="96" t="s">
        <v>308</v>
      </c>
      <c r="F180" s="83" t="s">
        <v>715</v>
      </c>
      <c r="G180" s="96" t="s">
        <v>130</v>
      </c>
      <c r="H180" s="83" t="s">
        <v>416</v>
      </c>
      <c r="I180" s="83" t="s">
        <v>131</v>
      </c>
      <c r="J180" s="83"/>
      <c r="K180" s="93">
        <v>2.3800000000205421</v>
      </c>
      <c r="L180" s="96" t="s">
        <v>133</v>
      </c>
      <c r="M180" s="97">
        <v>1.49E-2</v>
      </c>
      <c r="N180" s="97">
        <v>8.4999999998899532E-3</v>
      </c>
      <c r="O180" s="93">
        <v>26818.588221999998</v>
      </c>
      <c r="P180" s="95">
        <v>101.65</v>
      </c>
      <c r="Q180" s="83"/>
      <c r="R180" s="93">
        <v>27.261094038</v>
      </c>
      <c r="S180" s="94">
        <v>2.4875027683968489E-5</v>
      </c>
      <c r="T180" s="94">
        <v>2.6762188527938518E-3</v>
      </c>
      <c r="U180" s="94">
        <f>R180/'סכום נכסי הקרן'!$C$42</f>
        <v>8.5423067689864378E-4</v>
      </c>
    </row>
    <row r="181" spans="2:21">
      <c r="B181" s="86" t="s">
        <v>716</v>
      </c>
      <c r="C181" s="83" t="s">
        <v>717</v>
      </c>
      <c r="D181" s="96" t="s">
        <v>120</v>
      </c>
      <c r="E181" s="96" t="s">
        <v>308</v>
      </c>
      <c r="F181" s="83" t="s">
        <v>329</v>
      </c>
      <c r="G181" s="96" t="s">
        <v>316</v>
      </c>
      <c r="H181" s="83" t="s">
        <v>408</v>
      </c>
      <c r="I181" s="83" t="s">
        <v>312</v>
      </c>
      <c r="J181" s="83"/>
      <c r="K181" s="93">
        <v>1.0400000000000003</v>
      </c>
      <c r="L181" s="96" t="s">
        <v>133</v>
      </c>
      <c r="M181" s="97">
        <v>3.2500000000000001E-2</v>
      </c>
      <c r="N181" s="97">
        <v>9.800000001762595E-3</v>
      </c>
      <c r="O181" s="93">
        <f>2770.67695/50000</f>
        <v>5.5413538999999998E-2</v>
      </c>
      <c r="P181" s="95">
        <v>5119199</v>
      </c>
      <c r="Q181" s="83"/>
      <c r="R181" s="93">
        <v>2.8367292749999997</v>
      </c>
      <c r="S181" s="94">
        <f>14.9644987847691%/50000</f>
        <v>2.9928997569538202E-6</v>
      </c>
      <c r="T181" s="94">
        <v>2.7848142688055512E-4</v>
      </c>
      <c r="U181" s="94">
        <f>R181/'סכום נכסי הקרן'!$C$42</f>
        <v>8.8889358783020704E-5</v>
      </c>
    </row>
    <row r="182" spans="2:21">
      <c r="B182" s="86" t="s">
        <v>718</v>
      </c>
      <c r="C182" s="83" t="s">
        <v>719</v>
      </c>
      <c r="D182" s="96" t="s">
        <v>120</v>
      </c>
      <c r="E182" s="96" t="s">
        <v>308</v>
      </c>
      <c r="F182" s="83" t="s">
        <v>720</v>
      </c>
      <c r="G182" s="96" t="s">
        <v>378</v>
      </c>
      <c r="H182" s="83" t="s">
        <v>408</v>
      </c>
      <c r="I182" s="83" t="s">
        <v>312</v>
      </c>
      <c r="J182" s="83"/>
      <c r="K182" s="93">
        <v>3.3299999999591483</v>
      </c>
      <c r="L182" s="96" t="s">
        <v>133</v>
      </c>
      <c r="M182" s="97">
        <v>3.3799999999999997E-2</v>
      </c>
      <c r="N182" s="97">
        <v>1.9699999999810685E-2</v>
      </c>
      <c r="O182" s="93">
        <v>19158.705692</v>
      </c>
      <c r="P182" s="95">
        <v>104.77</v>
      </c>
      <c r="Q182" s="83"/>
      <c r="R182" s="93">
        <v>20.072575954000001</v>
      </c>
      <c r="S182" s="94">
        <v>2.3406263787843801E-5</v>
      </c>
      <c r="T182" s="94">
        <v>1.9705227573534457E-3</v>
      </c>
      <c r="U182" s="94">
        <f>R182/'סכום נכסי הקרן'!$C$42</f>
        <v>6.2897733012415877E-4</v>
      </c>
    </row>
    <row r="183" spans="2:21">
      <c r="B183" s="86" t="s">
        <v>721</v>
      </c>
      <c r="C183" s="83" t="s">
        <v>722</v>
      </c>
      <c r="D183" s="96" t="s">
        <v>120</v>
      </c>
      <c r="E183" s="96" t="s">
        <v>308</v>
      </c>
      <c r="F183" s="83" t="s">
        <v>582</v>
      </c>
      <c r="G183" s="96" t="s">
        <v>438</v>
      </c>
      <c r="H183" s="83" t="s">
        <v>416</v>
      </c>
      <c r="I183" s="83" t="s">
        <v>131</v>
      </c>
      <c r="J183" s="83"/>
      <c r="K183" s="93">
        <v>3.780000000017385</v>
      </c>
      <c r="L183" s="96" t="s">
        <v>133</v>
      </c>
      <c r="M183" s="97">
        <v>3.85E-2</v>
      </c>
      <c r="N183" s="97">
        <v>1.1200000000695392E-2</v>
      </c>
      <c r="O183" s="93">
        <v>4090.4313769999994</v>
      </c>
      <c r="P183" s="95">
        <v>112.5</v>
      </c>
      <c r="Q183" s="83"/>
      <c r="R183" s="93">
        <v>4.6017351639999999</v>
      </c>
      <c r="S183" s="94">
        <v>1.0256051753750335E-5</v>
      </c>
      <c r="T183" s="94">
        <v>4.5175187702645522E-4</v>
      </c>
      <c r="U183" s="94">
        <f>R183/'סכום נכסי הקרן'!$C$42</f>
        <v>1.4419609640656974E-4</v>
      </c>
    </row>
    <row r="184" spans="2:21">
      <c r="B184" s="86" t="s">
        <v>723</v>
      </c>
      <c r="C184" s="83" t="s">
        <v>724</v>
      </c>
      <c r="D184" s="96" t="s">
        <v>120</v>
      </c>
      <c r="E184" s="96" t="s">
        <v>308</v>
      </c>
      <c r="F184" s="83" t="s">
        <v>487</v>
      </c>
      <c r="G184" s="96" t="s">
        <v>128</v>
      </c>
      <c r="H184" s="83" t="s">
        <v>408</v>
      </c>
      <c r="I184" s="83" t="s">
        <v>312</v>
      </c>
      <c r="J184" s="83"/>
      <c r="K184" s="93">
        <v>4.8300000000396839</v>
      </c>
      <c r="L184" s="96" t="s">
        <v>133</v>
      </c>
      <c r="M184" s="97">
        <v>5.0900000000000001E-2</v>
      </c>
      <c r="N184" s="97">
        <v>1.3700000000285224E-2</v>
      </c>
      <c r="O184" s="93">
        <v>26936.108961999998</v>
      </c>
      <c r="P184" s="95">
        <v>119.75</v>
      </c>
      <c r="Q184" s="83"/>
      <c r="R184" s="93">
        <v>32.255989883999995</v>
      </c>
      <c r="S184" s="94">
        <v>2.6089979716188273E-5</v>
      </c>
      <c r="T184" s="94">
        <v>3.1665672743272518E-3</v>
      </c>
      <c r="U184" s="94">
        <f>R184/'סכום נכסי הקרן'!$C$42</f>
        <v>1.0107465252215027E-3</v>
      </c>
    </row>
    <row r="185" spans="2:21">
      <c r="B185" s="86" t="s">
        <v>725</v>
      </c>
      <c r="C185" s="83" t="s">
        <v>726</v>
      </c>
      <c r="D185" s="96" t="s">
        <v>120</v>
      </c>
      <c r="E185" s="96" t="s">
        <v>308</v>
      </c>
      <c r="F185" s="83" t="s">
        <v>727</v>
      </c>
      <c r="G185" s="96" t="s">
        <v>689</v>
      </c>
      <c r="H185" s="83" t="s">
        <v>408</v>
      </c>
      <c r="I185" s="83" t="s">
        <v>312</v>
      </c>
      <c r="J185" s="83"/>
      <c r="K185" s="93">
        <v>0.98999999803907923</v>
      </c>
      <c r="L185" s="96" t="s">
        <v>133</v>
      </c>
      <c r="M185" s="97">
        <v>4.0999999999999995E-2</v>
      </c>
      <c r="N185" s="97">
        <v>4.0000000140065755E-3</v>
      </c>
      <c r="O185" s="93">
        <v>68.71844999999999</v>
      </c>
      <c r="P185" s="95">
        <v>103.69</v>
      </c>
      <c r="Q185" s="93">
        <v>7.1535910999999994E-2</v>
      </c>
      <c r="R185" s="93">
        <v>0.14279007200000002</v>
      </c>
      <c r="S185" s="94">
        <v>4.5812301666666666E-7</v>
      </c>
      <c r="T185" s="94">
        <v>1.4017686969771626E-5</v>
      </c>
      <c r="U185" s="94">
        <f>R185/'סכום נכסי הקרן'!$C$42</f>
        <v>4.4743494039139014E-6</v>
      </c>
    </row>
    <row r="186" spans="2:21">
      <c r="B186" s="86" t="s">
        <v>728</v>
      </c>
      <c r="C186" s="83" t="s">
        <v>729</v>
      </c>
      <c r="D186" s="96" t="s">
        <v>120</v>
      </c>
      <c r="E186" s="96" t="s">
        <v>308</v>
      </c>
      <c r="F186" s="83" t="s">
        <v>727</v>
      </c>
      <c r="G186" s="96" t="s">
        <v>689</v>
      </c>
      <c r="H186" s="83" t="s">
        <v>408</v>
      </c>
      <c r="I186" s="83" t="s">
        <v>312</v>
      </c>
      <c r="J186" s="83"/>
      <c r="K186" s="93">
        <v>2.8700000001242016</v>
      </c>
      <c r="L186" s="96" t="s">
        <v>133</v>
      </c>
      <c r="M186" s="97">
        <v>1.2E-2</v>
      </c>
      <c r="N186" s="97">
        <v>8.4000000002922397E-3</v>
      </c>
      <c r="O186" s="93">
        <v>6767.2422340000003</v>
      </c>
      <c r="P186" s="95">
        <v>101.13</v>
      </c>
      <c r="Q186" s="83"/>
      <c r="R186" s="93">
        <v>6.8437118449999996</v>
      </c>
      <c r="S186" s="94">
        <v>1.4605285586025011E-5</v>
      </c>
      <c r="T186" s="94">
        <v>6.7184650172687221E-4</v>
      </c>
      <c r="U186" s="94">
        <f>R186/'סכום נכסי הקרן'!$C$42</f>
        <v>2.144487889482558E-4</v>
      </c>
    </row>
    <row r="187" spans="2:21">
      <c r="B187" s="86" t="s">
        <v>730</v>
      </c>
      <c r="C187" s="83" t="s">
        <v>731</v>
      </c>
      <c r="D187" s="96" t="s">
        <v>120</v>
      </c>
      <c r="E187" s="96" t="s">
        <v>308</v>
      </c>
      <c r="F187" s="83" t="s">
        <v>495</v>
      </c>
      <c r="G187" s="96" t="s">
        <v>157</v>
      </c>
      <c r="H187" s="83" t="s">
        <v>492</v>
      </c>
      <c r="I187" s="83" t="s">
        <v>312</v>
      </c>
      <c r="J187" s="83"/>
      <c r="K187" s="93">
        <v>4.3799999999857455</v>
      </c>
      <c r="L187" s="96" t="s">
        <v>133</v>
      </c>
      <c r="M187" s="97">
        <v>3.6499999999999998E-2</v>
      </c>
      <c r="N187" s="97">
        <v>1.7599999999964987E-2</v>
      </c>
      <c r="O187" s="93">
        <v>73467.049740999995</v>
      </c>
      <c r="P187" s="95">
        <v>108.86</v>
      </c>
      <c r="Q187" s="83"/>
      <c r="R187" s="93">
        <v>79.976227903000009</v>
      </c>
      <c r="S187" s="94">
        <v>3.4250883808523016E-5</v>
      </c>
      <c r="T187" s="94">
        <v>7.8512582287049264E-3</v>
      </c>
      <c r="U187" s="94">
        <f>R187/'סכום נכסי הקרן'!$C$42</f>
        <v>2.5060677022774409E-3</v>
      </c>
    </row>
    <row r="188" spans="2:21">
      <c r="B188" s="86" t="s">
        <v>732</v>
      </c>
      <c r="C188" s="83" t="s">
        <v>733</v>
      </c>
      <c r="D188" s="96" t="s">
        <v>120</v>
      </c>
      <c r="E188" s="96" t="s">
        <v>308</v>
      </c>
      <c r="F188" s="83" t="s">
        <v>425</v>
      </c>
      <c r="G188" s="96" t="s">
        <v>378</v>
      </c>
      <c r="H188" s="83" t="s">
        <v>500</v>
      </c>
      <c r="I188" s="83" t="s">
        <v>131</v>
      </c>
      <c r="J188" s="83"/>
      <c r="K188" s="93">
        <v>2.9799999999101243</v>
      </c>
      <c r="L188" s="96" t="s">
        <v>133</v>
      </c>
      <c r="M188" s="97">
        <v>3.5000000000000003E-2</v>
      </c>
      <c r="N188" s="97">
        <v>6.499999999667128E-3</v>
      </c>
      <c r="O188" s="93">
        <v>10876.729342000001</v>
      </c>
      <c r="P188" s="95">
        <v>108.73</v>
      </c>
      <c r="Q188" s="93">
        <v>0.190342763</v>
      </c>
      <c r="R188" s="93">
        <v>12.016610096000001</v>
      </c>
      <c r="S188" s="94">
        <v>7.6323238692360996E-5</v>
      </c>
      <c r="T188" s="94">
        <v>1.1796694014099619E-3</v>
      </c>
      <c r="U188" s="94">
        <f>R188/'סכום נכסי הקרן'!$C$42</f>
        <v>3.7654237067758715E-4</v>
      </c>
    </row>
    <row r="189" spans="2:21">
      <c r="B189" s="86" t="s">
        <v>734</v>
      </c>
      <c r="C189" s="83" t="s">
        <v>735</v>
      </c>
      <c r="D189" s="96" t="s">
        <v>120</v>
      </c>
      <c r="E189" s="96" t="s">
        <v>308</v>
      </c>
      <c r="F189" s="83" t="s">
        <v>708</v>
      </c>
      <c r="G189" s="96" t="s">
        <v>378</v>
      </c>
      <c r="H189" s="83" t="s">
        <v>500</v>
      </c>
      <c r="I189" s="83" t="s">
        <v>131</v>
      </c>
      <c r="J189" s="83"/>
      <c r="K189" s="93">
        <v>3.4900000000109848</v>
      </c>
      <c r="L189" s="96" t="s">
        <v>133</v>
      </c>
      <c r="M189" s="97">
        <v>4.3499999999999997E-2</v>
      </c>
      <c r="N189" s="97">
        <v>8.6799999999853536E-2</v>
      </c>
      <c r="O189" s="93">
        <v>31392.938488</v>
      </c>
      <c r="P189" s="95">
        <v>87</v>
      </c>
      <c r="Q189" s="83"/>
      <c r="R189" s="93">
        <v>27.311857530000001</v>
      </c>
      <c r="S189" s="94">
        <v>1.8825879423268914E-5</v>
      </c>
      <c r="T189" s="94">
        <v>2.6812022996846731E-3</v>
      </c>
      <c r="U189" s="94">
        <f>R189/'סכום נכסי הקרן'!$C$42</f>
        <v>8.5582135891868502E-4</v>
      </c>
    </row>
    <row r="190" spans="2:21">
      <c r="B190" s="86" t="s">
        <v>736</v>
      </c>
      <c r="C190" s="83" t="s">
        <v>737</v>
      </c>
      <c r="D190" s="96" t="s">
        <v>120</v>
      </c>
      <c r="E190" s="96" t="s">
        <v>308</v>
      </c>
      <c r="F190" s="83" t="s">
        <v>372</v>
      </c>
      <c r="G190" s="96" t="s">
        <v>316</v>
      </c>
      <c r="H190" s="83" t="s">
        <v>500</v>
      </c>
      <c r="I190" s="83" t="s">
        <v>131</v>
      </c>
      <c r="J190" s="83"/>
      <c r="K190" s="93">
        <v>1.929999999961995</v>
      </c>
      <c r="L190" s="96" t="s">
        <v>133</v>
      </c>
      <c r="M190" s="97">
        <v>3.6000000000000004E-2</v>
      </c>
      <c r="N190" s="97">
        <v>1.2999999999734845E-2</v>
      </c>
      <c r="O190" s="93">
        <f>31405.69355/50000</f>
        <v>0.62811387100000005</v>
      </c>
      <c r="P190" s="95">
        <v>5403933</v>
      </c>
      <c r="Q190" s="83"/>
      <c r="R190" s="93">
        <v>33.942852752999997</v>
      </c>
      <c r="S190" s="94">
        <f>200.278640073975%/50000</f>
        <v>4.0055728014794996E-5</v>
      </c>
      <c r="T190" s="94">
        <v>3.3321664320794301E-3</v>
      </c>
      <c r="U190" s="94">
        <f>R190/'סכום נכסי הקרן'!$C$42</f>
        <v>1.0636046390012524E-3</v>
      </c>
    </row>
    <row r="191" spans="2:21">
      <c r="B191" s="86" t="s">
        <v>738</v>
      </c>
      <c r="C191" s="83" t="s">
        <v>739</v>
      </c>
      <c r="D191" s="96" t="s">
        <v>120</v>
      </c>
      <c r="E191" s="96" t="s">
        <v>308</v>
      </c>
      <c r="F191" s="83" t="s">
        <v>437</v>
      </c>
      <c r="G191" s="96" t="s">
        <v>438</v>
      </c>
      <c r="H191" s="83" t="s">
        <v>492</v>
      </c>
      <c r="I191" s="83" t="s">
        <v>312</v>
      </c>
      <c r="J191" s="83"/>
      <c r="K191" s="93">
        <v>10.230000000034954</v>
      </c>
      <c r="L191" s="96" t="s">
        <v>133</v>
      </c>
      <c r="M191" s="97">
        <v>3.0499999999999999E-2</v>
      </c>
      <c r="N191" s="97">
        <v>2.2699999999974105E-2</v>
      </c>
      <c r="O191" s="93">
        <v>28542.284714000001</v>
      </c>
      <c r="P191" s="95">
        <v>108.25</v>
      </c>
      <c r="Q191" s="83"/>
      <c r="R191" s="93">
        <v>30.897023204</v>
      </c>
      <c r="S191" s="94">
        <v>9.0315826040455349E-5</v>
      </c>
      <c r="T191" s="94">
        <v>3.0331576523852603E-3</v>
      </c>
      <c r="U191" s="94">
        <f>R191/'סכום נכסי הקרן'!$C$42</f>
        <v>9.6816309018690988E-4</v>
      </c>
    </row>
    <row r="192" spans="2:21">
      <c r="B192" s="86" t="s">
        <v>740</v>
      </c>
      <c r="C192" s="83" t="s">
        <v>741</v>
      </c>
      <c r="D192" s="96" t="s">
        <v>120</v>
      </c>
      <c r="E192" s="96" t="s">
        <v>308</v>
      </c>
      <c r="F192" s="83" t="s">
        <v>437</v>
      </c>
      <c r="G192" s="96" t="s">
        <v>438</v>
      </c>
      <c r="H192" s="83" t="s">
        <v>492</v>
      </c>
      <c r="I192" s="83" t="s">
        <v>312</v>
      </c>
      <c r="J192" s="83"/>
      <c r="K192" s="93">
        <v>9.5099999999584259</v>
      </c>
      <c r="L192" s="96" t="s">
        <v>133</v>
      </c>
      <c r="M192" s="97">
        <v>3.0499999999999999E-2</v>
      </c>
      <c r="N192" s="97">
        <v>2.2199999999924409E-2</v>
      </c>
      <c r="O192" s="93">
        <v>48910.444288999999</v>
      </c>
      <c r="P192" s="95">
        <v>108.2</v>
      </c>
      <c r="Q192" s="83"/>
      <c r="R192" s="93">
        <v>52.921100720000013</v>
      </c>
      <c r="S192" s="94">
        <v>6.7104344577885132E-5</v>
      </c>
      <c r="T192" s="94">
        <v>5.1952591212974233E-3</v>
      </c>
      <c r="U192" s="94">
        <f>R192/'סכום נכסי הקרן'!$C$42</f>
        <v>1.6582910292320572E-3</v>
      </c>
    </row>
    <row r="193" spans="2:21">
      <c r="B193" s="86" t="s">
        <v>742</v>
      </c>
      <c r="C193" s="83" t="s">
        <v>743</v>
      </c>
      <c r="D193" s="96" t="s">
        <v>120</v>
      </c>
      <c r="E193" s="96" t="s">
        <v>308</v>
      </c>
      <c r="F193" s="83" t="s">
        <v>437</v>
      </c>
      <c r="G193" s="96" t="s">
        <v>438</v>
      </c>
      <c r="H193" s="83" t="s">
        <v>492</v>
      </c>
      <c r="I193" s="83" t="s">
        <v>312</v>
      </c>
      <c r="J193" s="83"/>
      <c r="K193" s="93">
        <v>5.9900000000972184</v>
      </c>
      <c r="L193" s="96" t="s">
        <v>133</v>
      </c>
      <c r="M193" s="97">
        <v>2.9100000000000001E-2</v>
      </c>
      <c r="N193" s="97">
        <v>1.6000000000388877E-2</v>
      </c>
      <c r="O193" s="93">
        <v>23786.204282999999</v>
      </c>
      <c r="P193" s="95">
        <v>108.11</v>
      </c>
      <c r="Q193" s="83"/>
      <c r="R193" s="93">
        <v>25.71526545</v>
      </c>
      <c r="S193" s="94">
        <v>3.9643673805000002E-5</v>
      </c>
      <c r="T193" s="94">
        <v>2.5244650161860235E-3</v>
      </c>
      <c r="U193" s="94">
        <f>R193/'סכום נכסי הקרן'!$C$42</f>
        <v>8.0579189453518327E-4</v>
      </c>
    </row>
    <row r="194" spans="2:21">
      <c r="B194" s="86" t="s">
        <v>744</v>
      </c>
      <c r="C194" s="83" t="s">
        <v>745</v>
      </c>
      <c r="D194" s="96" t="s">
        <v>120</v>
      </c>
      <c r="E194" s="96" t="s">
        <v>308</v>
      </c>
      <c r="F194" s="83" t="s">
        <v>437</v>
      </c>
      <c r="G194" s="96" t="s">
        <v>438</v>
      </c>
      <c r="H194" s="83" t="s">
        <v>492</v>
      </c>
      <c r="I194" s="83" t="s">
        <v>312</v>
      </c>
      <c r="J194" s="83"/>
      <c r="K194" s="93">
        <v>7.7900000001473302</v>
      </c>
      <c r="L194" s="96" t="s">
        <v>133</v>
      </c>
      <c r="M194" s="97">
        <v>3.95E-2</v>
      </c>
      <c r="N194" s="97">
        <v>1.8700000000517119E-2</v>
      </c>
      <c r="O194" s="93">
        <v>17482.448754000001</v>
      </c>
      <c r="P194" s="95">
        <v>117.25</v>
      </c>
      <c r="Q194" s="83"/>
      <c r="R194" s="93">
        <v>20.498171161999998</v>
      </c>
      <c r="S194" s="94">
        <v>7.2840509648321999E-5</v>
      </c>
      <c r="T194" s="94">
        <v>2.0123033960072227E-3</v>
      </c>
      <c r="U194" s="94">
        <f>R194/'סכום נכסי הקרן'!$C$42</f>
        <v>6.4231342302299417E-4</v>
      </c>
    </row>
    <row r="195" spans="2:21">
      <c r="B195" s="86" t="s">
        <v>746</v>
      </c>
      <c r="C195" s="83" t="s">
        <v>747</v>
      </c>
      <c r="D195" s="96" t="s">
        <v>120</v>
      </c>
      <c r="E195" s="96" t="s">
        <v>308</v>
      </c>
      <c r="F195" s="83" t="s">
        <v>437</v>
      </c>
      <c r="G195" s="96" t="s">
        <v>438</v>
      </c>
      <c r="H195" s="83" t="s">
        <v>492</v>
      </c>
      <c r="I195" s="83" t="s">
        <v>312</v>
      </c>
      <c r="J195" s="83"/>
      <c r="K195" s="93">
        <v>8.5099999998790405</v>
      </c>
      <c r="L195" s="96" t="s">
        <v>133</v>
      </c>
      <c r="M195" s="97">
        <v>3.95E-2</v>
      </c>
      <c r="N195" s="97">
        <v>2.0399999999127508E-2</v>
      </c>
      <c r="O195" s="93">
        <v>4298.5131339999998</v>
      </c>
      <c r="P195" s="95">
        <v>117.32</v>
      </c>
      <c r="Q195" s="83"/>
      <c r="R195" s="93">
        <v>5.0430156109999995</v>
      </c>
      <c r="S195" s="94">
        <v>1.7909727167878979E-5</v>
      </c>
      <c r="T195" s="94">
        <v>4.9507233401121598E-4</v>
      </c>
      <c r="U195" s="94">
        <f>R195/'סכום נכסי הקרן'!$C$42</f>
        <v>1.5802368874081346E-4</v>
      </c>
    </row>
    <row r="196" spans="2:21">
      <c r="B196" s="86" t="s">
        <v>748</v>
      </c>
      <c r="C196" s="83" t="s">
        <v>749</v>
      </c>
      <c r="D196" s="96" t="s">
        <v>120</v>
      </c>
      <c r="E196" s="96" t="s">
        <v>308</v>
      </c>
      <c r="F196" s="83" t="s">
        <v>750</v>
      </c>
      <c r="G196" s="96" t="s">
        <v>378</v>
      </c>
      <c r="H196" s="83" t="s">
        <v>492</v>
      </c>
      <c r="I196" s="83" t="s">
        <v>312</v>
      </c>
      <c r="J196" s="83"/>
      <c r="K196" s="93">
        <v>2.8666666666666667</v>
      </c>
      <c r="L196" s="96" t="s">
        <v>133</v>
      </c>
      <c r="M196" s="97">
        <v>3.9E-2</v>
      </c>
      <c r="N196" s="97">
        <v>3.5833333333333328E-2</v>
      </c>
      <c r="O196" s="93">
        <v>6.0000000000000002E-5</v>
      </c>
      <c r="P196" s="95">
        <v>101.3</v>
      </c>
      <c r="Q196" s="83"/>
      <c r="R196" s="93">
        <v>6.0000000000000008E-8</v>
      </c>
      <c r="S196" s="94">
        <v>9.1100992665568404E-14</v>
      </c>
      <c r="T196" s="94">
        <v>5.8901939498027391E-12</v>
      </c>
      <c r="U196" s="94">
        <f>R196/'סכום נכסי הקרן'!$C$42</f>
        <v>1.8801094535118242E-12</v>
      </c>
    </row>
    <row r="197" spans="2:21">
      <c r="B197" s="86" t="s">
        <v>751</v>
      </c>
      <c r="C197" s="83" t="s">
        <v>752</v>
      </c>
      <c r="D197" s="96" t="s">
        <v>120</v>
      </c>
      <c r="E197" s="96" t="s">
        <v>308</v>
      </c>
      <c r="F197" s="83" t="s">
        <v>449</v>
      </c>
      <c r="G197" s="96" t="s">
        <v>378</v>
      </c>
      <c r="H197" s="83" t="s">
        <v>500</v>
      </c>
      <c r="I197" s="83" t="s">
        <v>131</v>
      </c>
      <c r="J197" s="83"/>
      <c r="K197" s="93">
        <v>3.4099999997512112</v>
      </c>
      <c r="L197" s="96" t="s">
        <v>133</v>
      </c>
      <c r="M197" s="97">
        <v>5.0499999999999996E-2</v>
      </c>
      <c r="N197" s="97">
        <v>1.4599999998894274E-2</v>
      </c>
      <c r="O197" s="93">
        <v>6959.8124589999998</v>
      </c>
      <c r="P197" s="95">
        <v>114.35</v>
      </c>
      <c r="Q197" s="83"/>
      <c r="R197" s="93">
        <v>7.9585457779999995</v>
      </c>
      <c r="S197" s="94">
        <v>9.3870503642552875E-6</v>
      </c>
      <c r="T197" s="94">
        <v>7.8128963651339538E-4</v>
      </c>
      <c r="U197" s="94">
        <f>R197/'סכום נכסי הקרן'!$C$42</f>
        <v>2.4938228589040692E-4</v>
      </c>
    </row>
    <row r="198" spans="2:21">
      <c r="B198" s="86" t="s">
        <v>753</v>
      </c>
      <c r="C198" s="83" t="s">
        <v>754</v>
      </c>
      <c r="D198" s="96" t="s">
        <v>120</v>
      </c>
      <c r="E198" s="96" t="s">
        <v>308</v>
      </c>
      <c r="F198" s="83" t="s">
        <v>454</v>
      </c>
      <c r="G198" s="96" t="s">
        <v>438</v>
      </c>
      <c r="H198" s="83" t="s">
        <v>500</v>
      </c>
      <c r="I198" s="83" t="s">
        <v>131</v>
      </c>
      <c r="J198" s="83"/>
      <c r="K198" s="93">
        <v>4.2000000000636115</v>
      </c>
      <c r="L198" s="96" t="s">
        <v>133</v>
      </c>
      <c r="M198" s="97">
        <v>3.9199999999999999E-2</v>
      </c>
      <c r="N198" s="97">
        <v>1.2600000000075176E-2</v>
      </c>
      <c r="O198" s="93">
        <v>30479.334351000005</v>
      </c>
      <c r="P198" s="95">
        <v>113.47</v>
      </c>
      <c r="Q198" s="83"/>
      <c r="R198" s="93">
        <v>34.584901699</v>
      </c>
      <c r="S198" s="94">
        <v>3.1754135890458345E-5</v>
      </c>
      <c r="T198" s="94">
        <v>3.3951963123662041E-3</v>
      </c>
      <c r="U198" s="94">
        <f>R198/'סכום נכסי הקרן'!$C$42</f>
        <v>1.0837233438844508E-3</v>
      </c>
    </row>
    <row r="199" spans="2:21">
      <c r="B199" s="86" t="s">
        <v>755</v>
      </c>
      <c r="C199" s="83" t="s">
        <v>756</v>
      </c>
      <c r="D199" s="96" t="s">
        <v>120</v>
      </c>
      <c r="E199" s="96" t="s">
        <v>308</v>
      </c>
      <c r="F199" s="83" t="s">
        <v>454</v>
      </c>
      <c r="G199" s="96" t="s">
        <v>438</v>
      </c>
      <c r="H199" s="83" t="s">
        <v>500</v>
      </c>
      <c r="I199" s="83" t="s">
        <v>131</v>
      </c>
      <c r="J199" s="83"/>
      <c r="K199" s="93">
        <v>9.0100000000090041</v>
      </c>
      <c r="L199" s="96" t="s">
        <v>133</v>
      </c>
      <c r="M199" s="97">
        <v>2.64E-2</v>
      </c>
      <c r="N199" s="97">
        <v>2.2999999999969649E-2</v>
      </c>
      <c r="O199" s="93">
        <v>95148.663513999985</v>
      </c>
      <c r="P199" s="95">
        <v>103.89</v>
      </c>
      <c r="Q199" s="83"/>
      <c r="R199" s="93">
        <v>98.849944311000002</v>
      </c>
      <c r="S199" s="94">
        <v>5.8153206769691115E-5</v>
      </c>
      <c r="T199" s="94">
        <v>9.7040890653164978E-3</v>
      </c>
      <c r="U199" s="94">
        <f>R199/'סכום נכסי הקרן'!$C$42</f>
        <v>3.0974785796371411E-3</v>
      </c>
    </row>
    <row r="200" spans="2:21">
      <c r="B200" s="86" t="s">
        <v>757</v>
      </c>
      <c r="C200" s="83" t="s">
        <v>758</v>
      </c>
      <c r="D200" s="96" t="s">
        <v>120</v>
      </c>
      <c r="E200" s="96" t="s">
        <v>308</v>
      </c>
      <c r="F200" s="83" t="s">
        <v>565</v>
      </c>
      <c r="G200" s="96" t="s">
        <v>438</v>
      </c>
      <c r="H200" s="83" t="s">
        <v>500</v>
      </c>
      <c r="I200" s="83" t="s">
        <v>131</v>
      </c>
      <c r="J200" s="83"/>
      <c r="K200" s="93">
        <v>4.1799999999666211</v>
      </c>
      <c r="L200" s="96" t="s">
        <v>133</v>
      </c>
      <c r="M200" s="97">
        <v>4.0999999999999995E-2</v>
      </c>
      <c r="N200" s="97">
        <v>1.2600000000047686E-2</v>
      </c>
      <c r="O200" s="93">
        <v>10994.951999999999</v>
      </c>
      <c r="P200" s="95">
        <v>112.39</v>
      </c>
      <c r="Q200" s="93">
        <v>0.22539651599999996</v>
      </c>
      <c r="R200" s="93">
        <v>12.582623068999998</v>
      </c>
      <c r="S200" s="94">
        <v>3.6649839999999999E-5</v>
      </c>
      <c r="T200" s="94">
        <v>1.2352348378945359E-3</v>
      </c>
      <c r="U200" s="94">
        <f>R200/'סכום נכסי הקרן'!$C$42</f>
        <v>3.9427847636671433E-4</v>
      </c>
    </row>
    <row r="201" spans="2:21">
      <c r="B201" s="86" t="s">
        <v>759</v>
      </c>
      <c r="C201" s="83" t="s">
        <v>760</v>
      </c>
      <c r="D201" s="96" t="s">
        <v>120</v>
      </c>
      <c r="E201" s="96" t="s">
        <v>308</v>
      </c>
      <c r="F201" s="83" t="s">
        <v>577</v>
      </c>
      <c r="G201" s="96" t="s">
        <v>442</v>
      </c>
      <c r="H201" s="83" t="s">
        <v>492</v>
      </c>
      <c r="I201" s="83" t="s">
        <v>312</v>
      </c>
      <c r="J201" s="83"/>
      <c r="K201" s="93">
        <v>4.2400000000040832</v>
      </c>
      <c r="L201" s="96" t="s">
        <v>133</v>
      </c>
      <c r="M201" s="97">
        <v>1.9E-2</v>
      </c>
      <c r="N201" s="97">
        <v>1.3299999999956902E-2</v>
      </c>
      <c r="O201" s="93">
        <v>85921.722261999996</v>
      </c>
      <c r="P201" s="95">
        <v>102.62</v>
      </c>
      <c r="Q201" s="83"/>
      <c r="R201" s="93">
        <v>88.172871385999997</v>
      </c>
      <c r="S201" s="94">
        <v>5.9477946295093859E-5</v>
      </c>
      <c r="T201" s="94">
        <v>8.6559218929092036E-3</v>
      </c>
      <c r="U201" s="94">
        <f>R201/'סכום נכסי הקרן'!$C$42</f>
        <v>2.7629108172683467E-3</v>
      </c>
    </row>
    <row r="202" spans="2:21">
      <c r="B202" s="86" t="s">
        <v>761</v>
      </c>
      <c r="C202" s="83" t="s">
        <v>762</v>
      </c>
      <c r="D202" s="96" t="s">
        <v>120</v>
      </c>
      <c r="E202" s="96" t="s">
        <v>308</v>
      </c>
      <c r="F202" s="83" t="s">
        <v>577</v>
      </c>
      <c r="G202" s="96" t="s">
        <v>442</v>
      </c>
      <c r="H202" s="83" t="s">
        <v>492</v>
      </c>
      <c r="I202" s="83" t="s">
        <v>312</v>
      </c>
      <c r="J202" s="83"/>
      <c r="K202" s="93">
        <v>2.8099999999159344</v>
      </c>
      <c r="L202" s="96" t="s">
        <v>133</v>
      </c>
      <c r="M202" s="97">
        <v>2.9600000000000001E-2</v>
      </c>
      <c r="N202" s="97">
        <v>9.5999999999717422E-3</v>
      </c>
      <c r="O202" s="93">
        <v>13354.299193999999</v>
      </c>
      <c r="P202" s="95">
        <v>106</v>
      </c>
      <c r="Q202" s="83"/>
      <c r="R202" s="93">
        <v>14.155556999</v>
      </c>
      <c r="S202" s="94">
        <v>3.2699547970832087E-5</v>
      </c>
      <c r="T202" s="94">
        <v>1.3896496031932935E-3</v>
      </c>
      <c r="U202" s="94">
        <f>R202/'סכום נכסי הקרן'!$C$42</f>
        <v>4.4356660889242281E-4</v>
      </c>
    </row>
    <row r="203" spans="2:21">
      <c r="B203" s="86" t="s">
        <v>763</v>
      </c>
      <c r="C203" s="83" t="s">
        <v>764</v>
      </c>
      <c r="D203" s="96" t="s">
        <v>120</v>
      </c>
      <c r="E203" s="96" t="s">
        <v>308</v>
      </c>
      <c r="F203" s="83" t="s">
        <v>582</v>
      </c>
      <c r="G203" s="96" t="s">
        <v>438</v>
      </c>
      <c r="H203" s="83" t="s">
        <v>500</v>
      </c>
      <c r="I203" s="83" t="s">
        <v>131</v>
      </c>
      <c r="J203" s="83"/>
      <c r="K203" s="93">
        <v>5.0699999999879992</v>
      </c>
      <c r="L203" s="96" t="s">
        <v>133</v>
      </c>
      <c r="M203" s="97">
        <v>3.61E-2</v>
      </c>
      <c r="N203" s="97">
        <v>1.3400000000023414E-2</v>
      </c>
      <c r="O203" s="93">
        <v>60101.567305999997</v>
      </c>
      <c r="P203" s="95">
        <v>113.7</v>
      </c>
      <c r="Q203" s="83"/>
      <c r="R203" s="93">
        <v>68.335480025999999</v>
      </c>
      <c r="S203" s="94">
        <v>7.8308231017589576E-5</v>
      </c>
      <c r="T203" s="94">
        <v>6.7084871834335183E-3</v>
      </c>
      <c r="U203" s="94">
        <f>R203/'סכום נכסי הקרן'!$C$42</f>
        <v>2.141303033452517E-3</v>
      </c>
    </row>
    <row r="204" spans="2:21">
      <c r="B204" s="86" t="s">
        <v>765</v>
      </c>
      <c r="C204" s="83" t="s">
        <v>766</v>
      </c>
      <c r="D204" s="96" t="s">
        <v>120</v>
      </c>
      <c r="E204" s="96" t="s">
        <v>308</v>
      </c>
      <c r="F204" s="83" t="s">
        <v>582</v>
      </c>
      <c r="G204" s="96" t="s">
        <v>438</v>
      </c>
      <c r="H204" s="83" t="s">
        <v>500</v>
      </c>
      <c r="I204" s="83" t="s">
        <v>131</v>
      </c>
      <c r="J204" s="83"/>
      <c r="K204" s="93">
        <v>6.0199999999167311</v>
      </c>
      <c r="L204" s="96" t="s">
        <v>133</v>
      </c>
      <c r="M204" s="97">
        <v>3.3000000000000002E-2</v>
      </c>
      <c r="N204" s="97">
        <v>1.6399999999536442E-2</v>
      </c>
      <c r="O204" s="93">
        <v>20874.525216999999</v>
      </c>
      <c r="P204" s="95">
        <v>111.61</v>
      </c>
      <c r="Q204" s="83"/>
      <c r="R204" s="93">
        <v>23.298057597</v>
      </c>
      <c r="S204" s="94">
        <v>6.7698601297248214E-5</v>
      </c>
      <c r="T204" s="94">
        <v>2.2871679650000856E-3</v>
      </c>
      <c r="U204" s="94">
        <f>R204/'סכום נכסי הקרן'!$C$42</f>
        <v>7.3004830560971122E-4</v>
      </c>
    </row>
    <row r="205" spans="2:21">
      <c r="B205" s="86" t="s">
        <v>767</v>
      </c>
      <c r="C205" s="83" t="s">
        <v>768</v>
      </c>
      <c r="D205" s="96" t="s">
        <v>120</v>
      </c>
      <c r="E205" s="96" t="s">
        <v>308</v>
      </c>
      <c r="F205" s="83" t="s">
        <v>582</v>
      </c>
      <c r="G205" s="96" t="s">
        <v>438</v>
      </c>
      <c r="H205" s="83" t="s">
        <v>500</v>
      </c>
      <c r="I205" s="83" t="s">
        <v>131</v>
      </c>
      <c r="J205" s="83"/>
      <c r="K205" s="93">
        <v>8.3299999999610979</v>
      </c>
      <c r="L205" s="96" t="s">
        <v>133</v>
      </c>
      <c r="M205" s="97">
        <v>2.6200000000000001E-2</v>
      </c>
      <c r="N205" s="97">
        <v>2.1299999999936401E-2</v>
      </c>
      <c r="O205" s="93">
        <v>64578.850572000003</v>
      </c>
      <c r="P205" s="95">
        <v>104.69</v>
      </c>
      <c r="Q205" s="83"/>
      <c r="R205" s="93">
        <v>67.607596510999997</v>
      </c>
      <c r="S205" s="94">
        <v>8.0723563215000008E-5</v>
      </c>
      <c r="T205" s="94">
        <v>6.6370309321632818E-3</v>
      </c>
      <c r="U205" s="94">
        <f>R205/'סכום נכסי הקרן'!$C$42</f>
        <v>2.1184946888257354E-3</v>
      </c>
    </row>
    <row r="206" spans="2:21">
      <c r="B206" s="86" t="s">
        <v>769</v>
      </c>
      <c r="C206" s="83" t="s">
        <v>770</v>
      </c>
      <c r="D206" s="96" t="s">
        <v>120</v>
      </c>
      <c r="E206" s="96" t="s">
        <v>308</v>
      </c>
      <c r="F206" s="83" t="s">
        <v>771</v>
      </c>
      <c r="G206" s="96" t="s">
        <v>128</v>
      </c>
      <c r="H206" s="83" t="s">
        <v>500</v>
      </c>
      <c r="I206" s="83" t="s">
        <v>131</v>
      </c>
      <c r="J206" s="83"/>
      <c r="K206" s="93">
        <v>3.2599999999456872</v>
      </c>
      <c r="L206" s="96" t="s">
        <v>133</v>
      </c>
      <c r="M206" s="97">
        <v>2.75E-2</v>
      </c>
      <c r="N206" s="97">
        <v>1.6599999999665768E-2</v>
      </c>
      <c r="O206" s="93">
        <v>18318.613286</v>
      </c>
      <c r="P206" s="95">
        <v>104.53</v>
      </c>
      <c r="Q206" s="83"/>
      <c r="R206" s="93">
        <v>19.148445854000002</v>
      </c>
      <c r="S206" s="94">
        <v>4.2134584069858837E-5</v>
      </c>
      <c r="T206" s="94">
        <v>1.8798009986226024E-3</v>
      </c>
      <c r="U206" s="94">
        <f>R206/'סכום נכסי הקרן'!$C$42</f>
        <v>6.0001956783607832E-4</v>
      </c>
    </row>
    <row r="207" spans="2:21">
      <c r="B207" s="86" t="s">
        <v>772</v>
      </c>
      <c r="C207" s="83" t="s">
        <v>773</v>
      </c>
      <c r="D207" s="96" t="s">
        <v>120</v>
      </c>
      <c r="E207" s="96" t="s">
        <v>308</v>
      </c>
      <c r="F207" s="83" t="s">
        <v>771</v>
      </c>
      <c r="G207" s="96" t="s">
        <v>128</v>
      </c>
      <c r="H207" s="83" t="s">
        <v>500</v>
      </c>
      <c r="I207" s="83" t="s">
        <v>131</v>
      </c>
      <c r="J207" s="83"/>
      <c r="K207" s="93">
        <v>4.3100000000221605</v>
      </c>
      <c r="L207" s="96" t="s">
        <v>133</v>
      </c>
      <c r="M207" s="97">
        <v>2.3E-2</v>
      </c>
      <c r="N207" s="97">
        <v>1.6100000000051139E-2</v>
      </c>
      <c r="O207" s="93">
        <v>33915.418014000003</v>
      </c>
      <c r="P207" s="95">
        <v>103.78</v>
      </c>
      <c r="Q207" s="83"/>
      <c r="R207" s="93">
        <v>35.197420061999999</v>
      </c>
      <c r="S207" s="94">
        <v>1.1233166567606915E-4</v>
      </c>
      <c r="T207" s="94">
        <v>3.4553271782976321E-3</v>
      </c>
      <c r="U207" s="94">
        <f>R207/'סכום נכסי הקרן'!$C$42</f>
        <v>1.1029167032965488E-3</v>
      </c>
    </row>
    <row r="208" spans="2:21">
      <c r="B208" s="86" t="s">
        <v>774</v>
      </c>
      <c r="C208" s="83" t="s">
        <v>775</v>
      </c>
      <c r="D208" s="96" t="s">
        <v>120</v>
      </c>
      <c r="E208" s="96" t="s">
        <v>308</v>
      </c>
      <c r="F208" s="83" t="s">
        <v>776</v>
      </c>
      <c r="G208" s="96" t="s">
        <v>129</v>
      </c>
      <c r="H208" s="83" t="s">
        <v>595</v>
      </c>
      <c r="I208" s="83" t="s">
        <v>312</v>
      </c>
      <c r="J208" s="83"/>
      <c r="K208" s="93">
        <v>0.97999999995267917</v>
      </c>
      <c r="L208" s="96" t="s">
        <v>133</v>
      </c>
      <c r="M208" s="97">
        <v>3.3000000000000002E-2</v>
      </c>
      <c r="N208" s="97">
        <v>1.8399999999594394E-2</v>
      </c>
      <c r="O208" s="93">
        <v>5808.4219380000004</v>
      </c>
      <c r="P208" s="95">
        <v>101.87</v>
      </c>
      <c r="Q208" s="83"/>
      <c r="R208" s="93">
        <v>5.9170392359999999</v>
      </c>
      <c r="S208" s="94">
        <v>1.9118888269482934E-5</v>
      </c>
      <c r="T208" s="94">
        <v>5.8087514514387696E-4</v>
      </c>
      <c r="U208" s="94">
        <f>R208/'סכום נכסי הקרן'!$C$42</f>
        <v>1.8541135674006635E-4</v>
      </c>
    </row>
    <row r="209" spans="2:21">
      <c r="B209" s="86" t="s">
        <v>777</v>
      </c>
      <c r="C209" s="83" t="s">
        <v>778</v>
      </c>
      <c r="D209" s="96" t="s">
        <v>120</v>
      </c>
      <c r="E209" s="96" t="s">
        <v>308</v>
      </c>
      <c r="F209" s="83" t="s">
        <v>594</v>
      </c>
      <c r="G209" s="96" t="s">
        <v>129</v>
      </c>
      <c r="H209" s="83" t="s">
        <v>595</v>
      </c>
      <c r="I209" s="83" t="s">
        <v>312</v>
      </c>
      <c r="J209" s="83"/>
      <c r="K209" s="93">
        <v>3.750000000043797</v>
      </c>
      <c r="L209" s="96" t="s">
        <v>133</v>
      </c>
      <c r="M209" s="97">
        <v>2.7999999999999997E-2</v>
      </c>
      <c r="N209" s="97">
        <v>2.9500000000437964E-2</v>
      </c>
      <c r="O209" s="93">
        <v>22906.15</v>
      </c>
      <c r="P209" s="95">
        <v>99.68</v>
      </c>
      <c r="Q209" s="83"/>
      <c r="R209" s="93">
        <v>22.832849660000001</v>
      </c>
      <c r="S209" s="94">
        <v>8.6016334960570793E-5</v>
      </c>
      <c r="T209" s="94">
        <v>2.2414985487347922E-3</v>
      </c>
      <c r="U209" s="94">
        <f>R209/'סכום נכסי הקרן'!$C$42</f>
        <v>7.1547094160633734E-4</v>
      </c>
    </row>
    <row r="210" spans="2:21">
      <c r="B210" s="86" t="s">
        <v>779</v>
      </c>
      <c r="C210" s="83" t="s">
        <v>780</v>
      </c>
      <c r="D210" s="96" t="s">
        <v>120</v>
      </c>
      <c r="E210" s="96" t="s">
        <v>308</v>
      </c>
      <c r="F210" s="83" t="s">
        <v>594</v>
      </c>
      <c r="G210" s="96" t="s">
        <v>129</v>
      </c>
      <c r="H210" s="83" t="s">
        <v>595</v>
      </c>
      <c r="I210" s="83" t="s">
        <v>312</v>
      </c>
      <c r="J210" s="83"/>
      <c r="K210" s="93">
        <v>0.65999999994028868</v>
      </c>
      <c r="L210" s="96" t="s">
        <v>133</v>
      </c>
      <c r="M210" s="97">
        <v>4.2999999999999997E-2</v>
      </c>
      <c r="N210" s="97">
        <v>2.2399999999104324E-2</v>
      </c>
      <c r="O210" s="93">
        <v>10535.985060000001</v>
      </c>
      <c r="P210" s="95">
        <v>101.73</v>
      </c>
      <c r="Q210" s="83"/>
      <c r="R210" s="93">
        <v>10.718257954000002</v>
      </c>
      <c r="S210" s="94">
        <v>4.8653138107383416E-5</v>
      </c>
      <c r="T210" s="94">
        <v>1.0522103025512649E-3</v>
      </c>
      <c r="U210" s="94">
        <f>R210/'סכום נכסי הקרן'!$C$42</f>
        <v>3.3585830174156177E-4</v>
      </c>
    </row>
    <row r="211" spans="2:21">
      <c r="B211" s="86" t="s">
        <v>781</v>
      </c>
      <c r="C211" s="83" t="s">
        <v>782</v>
      </c>
      <c r="D211" s="96" t="s">
        <v>120</v>
      </c>
      <c r="E211" s="96" t="s">
        <v>308</v>
      </c>
      <c r="F211" s="83" t="s">
        <v>594</v>
      </c>
      <c r="G211" s="96" t="s">
        <v>129</v>
      </c>
      <c r="H211" s="83" t="s">
        <v>595</v>
      </c>
      <c r="I211" s="83" t="s">
        <v>312</v>
      </c>
      <c r="J211" s="83"/>
      <c r="K211" s="93">
        <v>1.3800000000494634</v>
      </c>
      <c r="L211" s="96" t="s">
        <v>133</v>
      </c>
      <c r="M211" s="97">
        <v>4.2500000000000003E-2</v>
      </c>
      <c r="N211" s="97">
        <v>2.5100000000720445E-2</v>
      </c>
      <c r="O211" s="93">
        <v>9021.8804629999995</v>
      </c>
      <c r="P211" s="95">
        <v>103.08</v>
      </c>
      <c r="Q211" s="83"/>
      <c r="R211" s="93">
        <v>9.299754483000001</v>
      </c>
      <c r="S211" s="94">
        <v>2.4015350817230165E-5</v>
      </c>
      <c r="T211" s="94">
        <v>9.1295595984029168E-4</v>
      </c>
      <c r="U211" s="94">
        <f>R211/'סכום נכסי הקרן'!$C$42</f>
        <v>2.914092719804545E-4</v>
      </c>
    </row>
    <row r="212" spans="2:21">
      <c r="B212" s="86" t="s">
        <v>783</v>
      </c>
      <c r="C212" s="83" t="s">
        <v>784</v>
      </c>
      <c r="D212" s="96" t="s">
        <v>120</v>
      </c>
      <c r="E212" s="96" t="s">
        <v>308</v>
      </c>
      <c r="F212" s="83" t="s">
        <v>594</v>
      </c>
      <c r="G212" s="96" t="s">
        <v>129</v>
      </c>
      <c r="H212" s="83" t="s">
        <v>595</v>
      </c>
      <c r="I212" s="83" t="s">
        <v>312</v>
      </c>
      <c r="J212" s="83"/>
      <c r="K212" s="93">
        <v>1.7799999999988074</v>
      </c>
      <c r="L212" s="96" t="s">
        <v>133</v>
      </c>
      <c r="M212" s="97">
        <v>3.7000000000000005E-2</v>
      </c>
      <c r="N212" s="97">
        <v>2.6900000000172911E-2</v>
      </c>
      <c r="O212" s="93">
        <v>16373.750687</v>
      </c>
      <c r="P212" s="95">
        <v>102.43</v>
      </c>
      <c r="Q212" s="83"/>
      <c r="R212" s="93">
        <v>16.771633559000001</v>
      </c>
      <c r="S212" s="94">
        <v>8.2766400570709659E-5</v>
      </c>
      <c r="T212" s="94">
        <v>1.6464695752921731E-3</v>
      </c>
      <c r="U212" s="94">
        <f>R212/'סכום נכסי הקרן'!$C$42</f>
        <v>5.25541780085201E-4</v>
      </c>
    </row>
    <row r="213" spans="2:21">
      <c r="B213" s="86" t="s">
        <v>785</v>
      </c>
      <c r="C213" s="83" t="s">
        <v>786</v>
      </c>
      <c r="D213" s="96" t="s">
        <v>120</v>
      </c>
      <c r="E213" s="96" t="s">
        <v>308</v>
      </c>
      <c r="F213" s="83" t="s">
        <v>787</v>
      </c>
      <c r="G213" s="96" t="s">
        <v>666</v>
      </c>
      <c r="H213" s="83" t="s">
        <v>591</v>
      </c>
      <c r="I213" s="83" t="s">
        <v>131</v>
      </c>
      <c r="J213" s="83"/>
      <c r="K213" s="93">
        <v>3.3399999991082314</v>
      </c>
      <c r="L213" s="96" t="s">
        <v>133</v>
      </c>
      <c r="M213" s="97">
        <v>3.7499999999999999E-2</v>
      </c>
      <c r="N213" s="97">
        <v>1.2799999999424667E-2</v>
      </c>
      <c r="O213" s="93">
        <v>641.37227299999995</v>
      </c>
      <c r="P213" s="95">
        <v>108.4</v>
      </c>
      <c r="Q213" s="83"/>
      <c r="R213" s="93">
        <v>0.69524754299999991</v>
      </c>
      <c r="S213" s="94">
        <v>1.390806418979646E-6</v>
      </c>
      <c r="T213" s="94">
        <v>6.8252381189896986E-5</v>
      </c>
      <c r="U213" s="94">
        <f>R213/'סכום נכסי הקרן'!$C$42</f>
        <v>2.1785691302086138E-5</v>
      </c>
    </row>
    <row r="214" spans="2:21">
      <c r="B214" s="86" t="s">
        <v>788</v>
      </c>
      <c r="C214" s="83" t="s">
        <v>789</v>
      </c>
      <c r="D214" s="96" t="s">
        <v>120</v>
      </c>
      <c r="E214" s="96" t="s">
        <v>308</v>
      </c>
      <c r="F214" s="83" t="s">
        <v>787</v>
      </c>
      <c r="G214" s="96" t="s">
        <v>666</v>
      </c>
      <c r="H214" s="83" t="s">
        <v>595</v>
      </c>
      <c r="I214" s="83" t="s">
        <v>312</v>
      </c>
      <c r="J214" s="83"/>
      <c r="K214" s="93">
        <v>6.1900000000513371</v>
      </c>
      <c r="L214" s="96" t="s">
        <v>133</v>
      </c>
      <c r="M214" s="97">
        <v>3.7499999999999999E-2</v>
      </c>
      <c r="N214" s="97">
        <v>1.9700000000256689E-2</v>
      </c>
      <c r="O214" s="93">
        <v>17872.294475999999</v>
      </c>
      <c r="P214" s="95">
        <v>113.35</v>
      </c>
      <c r="Q214" s="83"/>
      <c r="R214" s="93">
        <v>20.258246384</v>
      </c>
      <c r="S214" s="94">
        <v>4.8303498583783785E-5</v>
      </c>
      <c r="T214" s="94">
        <v>1.9887500047441665E-3</v>
      </c>
      <c r="U214" s="94">
        <f>R214/'סכום נכסי הקרן'!$C$42</f>
        <v>6.3479534230216877E-4</v>
      </c>
    </row>
    <row r="215" spans="2:21">
      <c r="B215" s="86" t="s">
        <v>790</v>
      </c>
      <c r="C215" s="83" t="s">
        <v>791</v>
      </c>
      <c r="D215" s="96" t="s">
        <v>120</v>
      </c>
      <c r="E215" s="96" t="s">
        <v>308</v>
      </c>
      <c r="F215" s="83" t="s">
        <v>792</v>
      </c>
      <c r="G215" s="96" t="s">
        <v>699</v>
      </c>
      <c r="H215" s="83" t="s">
        <v>591</v>
      </c>
      <c r="I215" s="83" t="s">
        <v>131</v>
      </c>
      <c r="J215" s="83"/>
      <c r="K215" s="93">
        <v>0.16000000128388492</v>
      </c>
      <c r="L215" s="96" t="s">
        <v>133</v>
      </c>
      <c r="M215" s="97">
        <v>5.5500000000000001E-2</v>
      </c>
      <c r="N215" s="97">
        <v>1.1799999988911901E-2</v>
      </c>
      <c r="O215" s="93">
        <v>334.09030700000005</v>
      </c>
      <c r="P215" s="95">
        <v>102.58</v>
      </c>
      <c r="Q215" s="83"/>
      <c r="R215" s="93">
        <v>0.34270984100000002</v>
      </c>
      <c r="S215" s="94">
        <v>2.784085891666667E-5</v>
      </c>
      <c r="T215" s="94">
        <v>3.3643790533267641E-5</v>
      </c>
      <c r="U215" s="94">
        <f>R215/'סכום נכסי הקרן'!$C$42</f>
        <v>1.0738866864593904E-5</v>
      </c>
    </row>
    <row r="216" spans="2:21">
      <c r="B216" s="86" t="s">
        <v>793</v>
      </c>
      <c r="C216" s="83" t="s">
        <v>794</v>
      </c>
      <c r="D216" s="96" t="s">
        <v>120</v>
      </c>
      <c r="E216" s="96" t="s">
        <v>308</v>
      </c>
      <c r="F216" s="83" t="s">
        <v>795</v>
      </c>
      <c r="G216" s="96" t="s">
        <v>128</v>
      </c>
      <c r="H216" s="83" t="s">
        <v>595</v>
      </c>
      <c r="I216" s="83" t="s">
        <v>312</v>
      </c>
      <c r="J216" s="83"/>
      <c r="K216" s="93">
        <v>1.800000000121988</v>
      </c>
      <c r="L216" s="96" t="s">
        <v>133</v>
      </c>
      <c r="M216" s="97">
        <v>3.4000000000000002E-2</v>
      </c>
      <c r="N216" s="97">
        <v>1.5800000001341866E-2</v>
      </c>
      <c r="O216" s="93">
        <v>1579.484434</v>
      </c>
      <c r="P216" s="95">
        <v>103.8</v>
      </c>
      <c r="Q216" s="83"/>
      <c r="R216" s="93">
        <v>1.639504791</v>
      </c>
      <c r="S216" s="94">
        <v>2.9882195637406926E-6</v>
      </c>
      <c r="T216" s="94">
        <v>1.6095002001034671E-4</v>
      </c>
      <c r="U216" s="94">
        <f>R216/'סכום נכסי הקרן'!$C$42</f>
        <v>5.137414094395046E-5</v>
      </c>
    </row>
    <row r="217" spans="2:21">
      <c r="B217" s="86" t="s">
        <v>796</v>
      </c>
      <c r="C217" s="83" t="s">
        <v>797</v>
      </c>
      <c r="D217" s="96" t="s">
        <v>120</v>
      </c>
      <c r="E217" s="96" t="s">
        <v>308</v>
      </c>
      <c r="F217" s="83" t="s">
        <v>798</v>
      </c>
      <c r="G217" s="96" t="s">
        <v>378</v>
      </c>
      <c r="H217" s="83" t="s">
        <v>591</v>
      </c>
      <c r="I217" s="83" t="s">
        <v>131</v>
      </c>
      <c r="J217" s="83"/>
      <c r="K217" s="93">
        <v>2.2800000229246624</v>
      </c>
      <c r="L217" s="96" t="s">
        <v>133</v>
      </c>
      <c r="M217" s="97">
        <v>6.7500000000000004E-2</v>
      </c>
      <c r="N217" s="97">
        <v>2.6900000134385951E-2</v>
      </c>
      <c r="O217" s="93">
        <v>46.636431000000002</v>
      </c>
      <c r="P217" s="95">
        <v>108.5</v>
      </c>
      <c r="Q217" s="83"/>
      <c r="R217" s="93">
        <v>5.0600527999999999E-2</v>
      </c>
      <c r="S217" s="94">
        <v>6.9981062146556866E-8</v>
      </c>
      <c r="T217" s="94">
        <v>4.9674487313737346E-6</v>
      </c>
      <c r="U217" s="94">
        <f>R217/'סכום נכסי הקרן'!$C$42</f>
        <v>1.5855755174248293E-6</v>
      </c>
    </row>
    <row r="218" spans="2:21">
      <c r="B218" s="86" t="s">
        <v>799</v>
      </c>
      <c r="C218" s="83" t="s">
        <v>800</v>
      </c>
      <c r="D218" s="96" t="s">
        <v>120</v>
      </c>
      <c r="E218" s="96" t="s">
        <v>308</v>
      </c>
      <c r="F218" s="83" t="s">
        <v>545</v>
      </c>
      <c r="G218" s="96" t="s">
        <v>378</v>
      </c>
      <c r="H218" s="83" t="s">
        <v>595</v>
      </c>
      <c r="I218" s="83" t="s">
        <v>312</v>
      </c>
      <c r="J218" s="83"/>
      <c r="K218" s="93">
        <v>2.1499999315051608</v>
      </c>
      <c r="L218" s="96" t="s">
        <v>133</v>
      </c>
      <c r="M218" s="97">
        <v>5.74E-2</v>
      </c>
      <c r="N218" s="97">
        <v>1.1099999726020642E-2</v>
      </c>
      <c r="O218" s="93">
        <v>7.8457499999999989</v>
      </c>
      <c r="P218" s="95">
        <v>111.65</v>
      </c>
      <c r="Q218" s="83"/>
      <c r="R218" s="93">
        <v>8.7597839999999996E-3</v>
      </c>
      <c r="S218" s="94">
        <v>5.0833331011658924E-8</v>
      </c>
      <c r="T218" s="94">
        <v>8.5994711197298052E-7</v>
      </c>
      <c r="U218" s="94">
        <f>R218/'סכום נכסי הקרן'!$C$42</f>
        <v>2.7448921181869367E-7</v>
      </c>
    </row>
    <row r="219" spans="2:21">
      <c r="B219" s="86" t="s">
        <v>801</v>
      </c>
      <c r="C219" s="83" t="s">
        <v>802</v>
      </c>
      <c r="D219" s="96" t="s">
        <v>120</v>
      </c>
      <c r="E219" s="96" t="s">
        <v>308</v>
      </c>
      <c r="F219" s="83" t="s">
        <v>545</v>
      </c>
      <c r="G219" s="96" t="s">
        <v>378</v>
      </c>
      <c r="H219" s="83" t="s">
        <v>595</v>
      </c>
      <c r="I219" s="83" t="s">
        <v>312</v>
      </c>
      <c r="J219" s="83"/>
      <c r="K219" s="93">
        <v>4.329999999146307</v>
      </c>
      <c r="L219" s="96" t="s">
        <v>133</v>
      </c>
      <c r="M219" s="97">
        <v>5.6500000000000002E-2</v>
      </c>
      <c r="N219" s="97">
        <v>1.5899999998987141E-2</v>
      </c>
      <c r="O219" s="93">
        <v>1168.2136499999999</v>
      </c>
      <c r="P219" s="95">
        <v>118.32</v>
      </c>
      <c r="Q219" s="83"/>
      <c r="R219" s="93">
        <v>1.3822304460000001</v>
      </c>
      <c r="S219" s="94">
        <v>1.3315335652072817E-5</v>
      </c>
      <c r="T219" s="94">
        <v>1.3569342350437235E-4</v>
      </c>
      <c r="U219" s="94">
        <f>R219/'סכום נכסי הקרן'!$C$42</f>
        <v>4.3312408807607755E-5</v>
      </c>
    </row>
    <row r="220" spans="2:21">
      <c r="B220" s="86" t="s">
        <v>803</v>
      </c>
      <c r="C220" s="83" t="s">
        <v>804</v>
      </c>
      <c r="D220" s="96" t="s">
        <v>120</v>
      </c>
      <c r="E220" s="96" t="s">
        <v>308</v>
      </c>
      <c r="F220" s="83" t="s">
        <v>548</v>
      </c>
      <c r="G220" s="96" t="s">
        <v>378</v>
      </c>
      <c r="H220" s="83" t="s">
        <v>595</v>
      </c>
      <c r="I220" s="83" t="s">
        <v>312</v>
      </c>
      <c r="J220" s="83"/>
      <c r="K220" s="93">
        <v>2.7799999997924516</v>
      </c>
      <c r="L220" s="96" t="s">
        <v>133</v>
      </c>
      <c r="M220" s="97">
        <v>3.7000000000000005E-2</v>
      </c>
      <c r="N220" s="97">
        <v>9.7999999995210408E-3</v>
      </c>
      <c r="O220" s="93">
        <v>5814.1638219999995</v>
      </c>
      <c r="P220" s="95">
        <v>107.73</v>
      </c>
      <c r="Q220" s="83"/>
      <c r="R220" s="93">
        <v>6.2635986849999998</v>
      </c>
      <c r="S220" s="94">
        <v>2.7071062530730247E-5</v>
      </c>
      <c r="T220" s="94">
        <v>6.1489685130632315E-4</v>
      </c>
      <c r="U220" s="94">
        <f>R220/'סכום נכסי הקרן'!$C$42</f>
        <v>1.9627085167787885E-4</v>
      </c>
    </row>
    <row r="221" spans="2:21">
      <c r="B221" s="86" t="s">
        <v>805</v>
      </c>
      <c r="C221" s="83" t="s">
        <v>806</v>
      </c>
      <c r="D221" s="96" t="s">
        <v>120</v>
      </c>
      <c r="E221" s="96" t="s">
        <v>308</v>
      </c>
      <c r="F221" s="83" t="s">
        <v>807</v>
      </c>
      <c r="G221" s="96" t="s">
        <v>129</v>
      </c>
      <c r="H221" s="83" t="s">
        <v>595</v>
      </c>
      <c r="I221" s="83" t="s">
        <v>312</v>
      </c>
      <c r="J221" s="83"/>
      <c r="K221" s="93">
        <v>2.6700000000060431</v>
      </c>
      <c r="L221" s="96" t="s">
        <v>133</v>
      </c>
      <c r="M221" s="97">
        <v>2.9500000000000002E-2</v>
      </c>
      <c r="N221" s="97">
        <v>1.1500000000302164E-2</v>
      </c>
      <c r="O221" s="93">
        <v>15783.417943</v>
      </c>
      <c r="P221" s="95">
        <v>104.84</v>
      </c>
      <c r="Q221" s="83"/>
      <c r="R221" s="93">
        <v>16.547335369999999</v>
      </c>
      <c r="S221" s="94">
        <v>8.8274545027464027E-5</v>
      </c>
      <c r="T221" s="94">
        <v>1.6244502446955142E-3</v>
      </c>
      <c r="U221" s="94">
        <f>R221/'סכום נכסי הקרן'!$C$42</f>
        <v>5.1851336099279291E-4</v>
      </c>
    </row>
    <row r="222" spans="2:21">
      <c r="B222" s="86" t="s">
        <v>808</v>
      </c>
      <c r="C222" s="83" t="s">
        <v>809</v>
      </c>
      <c r="D222" s="96" t="s">
        <v>120</v>
      </c>
      <c r="E222" s="96" t="s">
        <v>308</v>
      </c>
      <c r="F222" s="83" t="s">
        <v>565</v>
      </c>
      <c r="G222" s="96" t="s">
        <v>438</v>
      </c>
      <c r="H222" s="83" t="s">
        <v>591</v>
      </c>
      <c r="I222" s="83" t="s">
        <v>131</v>
      </c>
      <c r="J222" s="83"/>
      <c r="K222" s="93">
        <v>8.2800000000480924</v>
      </c>
      <c r="L222" s="96" t="s">
        <v>133</v>
      </c>
      <c r="M222" s="97">
        <v>3.4300000000000004E-2</v>
      </c>
      <c r="N222" s="97">
        <v>2.0400000000113903E-2</v>
      </c>
      <c r="O222" s="93">
        <v>28209.296179000001</v>
      </c>
      <c r="P222" s="95">
        <v>112.04</v>
      </c>
      <c r="Q222" s="83"/>
      <c r="R222" s="93">
        <v>31.605695440999998</v>
      </c>
      <c r="S222" s="94">
        <v>1.1111271537340476E-4</v>
      </c>
      <c r="T222" s="94">
        <v>3.1027279344314363E-3</v>
      </c>
      <c r="U222" s="94">
        <f>R222/'סכום נכסי הקרן'!$C$42</f>
        <v>9.9036944639066104E-4</v>
      </c>
    </row>
    <row r="223" spans="2:21">
      <c r="B223" s="86" t="s">
        <v>810</v>
      </c>
      <c r="C223" s="83" t="s">
        <v>811</v>
      </c>
      <c r="D223" s="96" t="s">
        <v>120</v>
      </c>
      <c r="E223" s="96" t="s">
        <v>308</v>
      </c>
      <c r="F223" s="83" t="s">
        <v>812</v>
      </c>
      <c r="G223" s="96" t="s">
        <v>378</v>
      </c>
      <c r="H223" s="83" t="s">
        <v>595</v>
      </c>
      <c r="I223" s="83" t="s">
        <v>312</v>
      </c>
      <c r="J223" s="83"/>
      <c r="K223" s="93">
        <v>4.370000000065116</v>
      </c>
      <c r="L223" s="96" t="s">
        <v>133</v>
      </c>
      <c r="M223" s="97">
        <v>3.9E-2</v>
      </c>
      <c r="N223" s="97">
        <v>3.7100000000334782E-2</v>
      </c>
      <c r="O223" s="93">
        <v>26835.929093999999</v>
      </c>
      <c r="P223" s="95">
        <v>101.29</v>
      </c>
      <c r="Q223" s="83"/>
      <c r="R223" s="93">
        <v>27.182112579000002</v>
      </c>
      <c r="S223" s="94">
        <v>6.3759958882368307E-5</v>
      </c>
      <c r="T223" s="94">
        <v>2.6684652509280453E-3</v>
      </c>
      <c r="U223" s="94">
        <f>R223/'סכום נכסי הקרן'!$C$42</f>
        <v>8.5175578043667627E-4</v>
      </c>
    </row>
    <row r="224" spans="2:21">
      <c r="B224" s="86" t="s">
        <v>813</v>
      </c>
      <c r="C224" s="83" t="s">
        <v>814</v>
      </c>
      <c r="D224" s="96" t="s">
        <v>120</v>
      </c>
      <c r="E224" s="96" t="s">
        <v>308</v>
      </c>
      <c r="F224" s="83" t="s">
        <v>815</v>
      </c>
      <c r="G224" s="96" t="s">
        <v>157</v>
      </c>
      <c r="H224" s="83" t="s">
        <v>595</v>
      </c>
      <c r="I224" s="83" t="s">
        <v>312</v>
      </c>
      <c r="J224" s="83"/>
      <c r="K224" s="93">
        <v>1.48</v>
      </c>
      <c r="L224" s="96" t="s">
        <v>133</v>
      </c>
      <c r="M224" s="97">
        <v>1.3300000000000001E-2</v>
      </c>
      <c r="N224" s="97">
        <v>1.3399999999999999E-2</v>
      </c>
      <c r="O224" s="93">
        <v>11645.789493</v>
      </c>
      <c r="P224" s="95">
        <v>100.02</v>
      </c>
      <c r="Q224" s="83"/>
      <c r="R224" s="93">
        <v>11.648118650000001</v>
      </c>
      <c r="S224" s="94">
        <v>5.3309347628455604E-5</v>
      </c>
      <c r="T224" s="94">
        <v>1.143494633313574E-3</v>
      </c>
      <c r="U224" s="94">
        <f>R224/'סכום נכסי הקרן'!$C$42</f>
        <v>3.6499563315820649E-4</v>
      </c>
    </row>
    <row r="225" spans="2:21">
      <c r="B225" s="86" t="s">
        <v>816</v>
      </c>
      <c r="C225" s="83" t="s">
        <v>817</v>
      </c>
      <c r="D225" s="96" t="s">
        <v>120</v>
      </c>
      <c r="E225" s="96" t="s">
        <v>308</v>
      </c>
      <c r="F225" s="83" t="s">
        <v>815</v>
      </c>
      <c r="G225" s="96" t="s">
        <v>157</v>
      </c>
      <c r="H225" s="83" t="s">
        <v>595</v>
      </c>
      <c r="I225" s="83" t="s">
        <v>312</v>
      </c>
      <c r="J225" s="83"/>
      <c r="K225" s="93">
        <v>2.4300000000260407</v>
      </c>
      <c r="L225" s="96" t="s">
        <v>133</v>
      </c>
      <c r="M225" s="97">
        <v>2.1600000000000001E-2</v>
      </c>
      <c r="N225" s="97">
        <v>1.3900000000117438E-2</v>
      </c>
      <c r="O225" s="93">
        <v>57653.205897000007</v>
      </c>
      <c r="P225" s="95">
        <v>101.91</v>
      </c>
      <c r="Q225" s="83"/>
      <c r="R225" s="93">
        <v>58.754382129</v>
      </c>
      <c r="S225" s="94">
        <v>5.6479394638233597E-5</v>
      </c>
      <c r="T225" s="94">
        <v>5.7679117690105659E-3</v>
      </c>
      <c r="U225" s="94">
        <f>R225/'סכום נכסי הקרן'!$C$42</f>
        <v>1.841077821266318E-3</v>
      </c>
    </row>
    <row r="226" spans="2:21">
      <c r="B226" s="86" t="s">
        <v>818</v>
      </c>
      <c r="C226" s="83" t="s">
        <v>819</v>
      </c>
      <c r="D226" s="96" t="s">
        <v>120</v>
      </c>
      <c r="E226" s="96" t="s">
        <v>308</v>
      </c>
      <c r="F226" s="83" t="s">
        <v>820</v>
      </c>
      <c r="G226" s="96" t="s">
        <v>821</v>
      </c>
      <c r="H226" s="83" t="s">
        <v>591</v>
      </c>
      <c r="I226" s="83" t="s">
        <v>131</v>
      </c>
      <c r="J226" s="83"/>
      <c r="K226" s="93">
        <v>5.9699999998670181</v>
      </c>
      <c r="L226" s="96" t="s">
        <v>133</v>
      </c>
      <c r="M226" s="97">
        <v>2.1600000000000001E-2</v>
      </c>
      <c r="N226" s="97">
        <v>2.219999999954507E-2</v>
      </c>
      <c r="O226" s="93">
        <v>22906.15</v>
      </c>
      <c r="P226" s="95">
        <v>99.8</v>
      </c>
      <c r="Q226" s="83"/>
      <c r="R226" s="93">
        <v>22.860338832</v>
      </c>
      <c r="S226" s="94">
        <v>1.0001768396784575E-4</v>
      </c>
      <c r="T226" s="94">
        <v>2.2441971579781166E-3</v>
      </c>
      <c r="U226" s="94">
        <f>R226/'סכום נכסי הקרן'!$C$42</f>
        <v>7.1633231914211093E-4</v>
      </c>
    </row>
    <row r="227" spans="2:21">
      <c r="B227" s="86" t="s">
        <v>822</v>
      </c>
      <c r="C227" s="83" t="s">
        <v>823</v>
      </c>
      <c r="D227" s="96" t="s">
        <v>120</v>
      </c>
      <c r="E227" s="96" t="s">
        <v>308</v>
      </c>
      <c r="F227" s="83" t="s">
        <v>771</v>
      </c>
      <c r="G227" s="96" t="s">
        <v>128</v>
      </c>
      <c r="H227" s="83" t="s">
        <v>591</v>
      </c>
      <c r="I227" s="83" t="s">
        <v>131</v>
      </c>
      <c r="J227" s="83"/>
      <c r="K227" s="93">
        <v>2.2300000000175997</v>
      </c>
      <c r="L227" s="96" t="s">
        <v>133</v>
      </c>
      <c r="M227" s="97">
        <v>2.4E-2</v>
      </c>
      <c r="N227" s="97">
        <v>1.5100000000645319E-2</v>
      </c>
      <c r="O227" s="93">
        <v>10005.383913</v>
      </c>
      <c r="P227" s="95">
        <v>102.22</v>
      </c>
      <c r="Q227" s="83"/>
      <c r="R227" s="93">
        <v>10.227503434000001</v>
      </c>
      <c r="S227" s="94">
        <v>3.1597406770691487E-5</v>
      </c>
      <c r="T227" s="94">
        <v>1.0040329808088922E-3</v>
      </c>
      <c r="U227" s="94">
        <f>R227/'סכום נכסי הקרן'!$C$42</f>
        <v>3.2048043153480078E-4</v>
      </c>
    </row>
    <row r="228" spans="2:21">
      <c r="B228" s="86" t="s">
        <v>824</v>
      </c>
      <c r="C228" s="83" t="s">
        <v>825</v>
      </c>
      <c r="D228" s="96" t="s">
        <v>120</v>
      </c>
      <c r="E228" s="96" t="s">
        <v>308</v>
      </c>
      <c r="F228" s="83" t="s">
        <v>826</v>
      </c>
      <c r="G228" s="96" t="s">
        <v>378</v>
      </c>
      <c r="H228" s="83" t="s">
        <v>595</v>
      </c>
      <c r="I228" s="83" t="s">
        <v>312</v>
      </c>
      <c r="J228" s="83"/>
      <c r="K228" s="93">
        <v>0.71000000000477859</v>
      </c>
      <c r="L228" s="96" t="s">
        <v>133</v>
      </c>
      <c r="M228" s="97">
        <v>5.0999999999999997E-2</v>
      </c>
      <c r="N228" s="97">
        <v>1.9899999999912394E-2</v>
      </c>
      <c r="O228" s="93">
        <v>48525.630507000002</v>
      </c>
      <c r="P228" s="95">
        <v>103.5</v>
      </c>
      <c r="Q228" s="83"/>
      <c r="R228" s="93">
        <v>50.224025955999998</v>
      </c>
      <c r="S228" s="94">
        <v>6.7401389689561775E-5</v>
      </c>
      <c r="T228" s="94">
        <v>4.9304875636794485E-3</v>
      </c>
      <c r="U228" s="94">
        <f>R228/'סכום נכסי הקרן'!$C$42</f>
        <v>1.5737777665549805E-3</v>
      </c>
    </row>
    <row r="229" spans="2:21">
      <c r="B229" s="86" t="s">
        <v>827</v>
      </c>
      <c r="C229" s="83" t="s">
        <v>828</v>
      </c>
      <c r="D229" s="96" t="s">
        <v>120</v>
      </c>
      <c r="E229" s="96" t="s">
        <v>308</v>
      </c>
      <c r="F229" s="83" t="s">
        <v>829</v>
      </c>
      <c r="G229" s="96" t="s">
        <v>830</v>
      </c>
      <c r="H229" s="83" t="s">
        <v>595</v>
      </c>
      <c r="I229" s="83" t="s">
        <v>312</v>
      </c>
      <c r="J229" s="83"/>
      <c r="K229" s="93">
        <v>5.179999999864533</v>
      </c>
      <c r="L229" s="96" t="s">
        <v>133</v>
      </c>
      <c r="M229" s="97">
        <v>2.6200000000000001E-2</v>
      </c>
      <c r="N229" s="97">
        <v>1.5599999999810977E-2</v>
      </c>
      <c r="O229" s="93">
        <v>11885.078662</v>
      </c>
      <c r="P229" s="95">
        <v>105.52</v>
      </c>
      <c r="Q229" s="93">
        <v>0.15569453100000002</v>
      </c>
      <c r="R229" s="93">
        <v>12.696829404000001</v>
      </c>
      <c r="S229" s="94">
        <v>2.465319196070394E-5</v>
      </c>
      <c r="T229" s="94">
        <v>1.2464464622853053E-3</v>
      </c>
      <c r="U229" s="94">
        <f>R229/'סכום נכסי הקרן'!$C$42</f>
        <v>3.9785714986812171E-4</v>
      </c>
    </row>
    <row r="230" spans="2:21">
      <c r="B230" s="86" t="s">
        <v>831</v>
      </c>
      <c r="C230" s="83" t="s">
        <v>832</v>
      </c>
      <c r="D230" s="96" t="s">
        <v>120</v>
      </c>
      <c r="E230" s="96" t="s">
        <v>308</v>
      </c>
      <c r="F230" s="83" t="s">
        <v>829</v>
      </c>
      <c r="G230" s="96" t="s">
        <v>830</v>
      </c>
      <c r="H230" s="83" t="s">
        <v>595</v>
      </c>
      <c r="I230" s="83" t="s">
        <v>312</v>
      </c>
      <c r="J230" s="83"/>
      <c r="K230" s="93">
        <v>3.0999999999846235</v>
      </c>
      <c r="L230" s="96" t="s">
        <v>133</v>
      </c>
      <c r="M230" s="97">
        <v>3.3500000000000002E-2</v>
      </c>
      <c r="N230" s="97">
        <v>1.3000000000307535E-2</v>
      </c>
      <c r="O230" s="93">
        <v>12121.817562</v>
      </c>
      <c r="P230" s="95">
        <v>107.3</v>
      </c>
      <c r="Q230" s="83"/>
      <c r="R230" s="93">
        <v>13.006710241999999</v>
      </c>
      <c r="S230" s="94">
        <v>2.9400250985197303E-5</v>
      </c>
      <c r="T230" s="94">
        <v>1.2768674329044283E-3</v>
      </c>
      <c r="U230" s="94">
        <f>R230/'סכום נכסי הקרן'!$C$42</f>
        <v>4.0756731475122108E-4</v>
      </c>
    </row>
    <row r="231" spans="2:21">
      <c r="B231" s="86" t="s">
        <v>833</v>
      </c>
      <c r="C231" s="83" t="s">
        <v>834</v>
      </c>
      <c r="D231" s="96" t="s">
        <v>120</v>
      </c>
      <c r="E231" s="96" t="s">
        <v>308</v>
      </c>
      <c r="F231" s="83" t="s">
        <v>590</v>
      </c>
      <c r="G231" s="96" t="s">
        <v>316</v>
      </c>
      <c r="H231" s="83" t="s">
        <v>620</v>
      </c>
      <c r="I231" s="83" t="s">
        <v>131</v>
      </c>
      <c r="J231" s="83"/>
      <c r="K231" s="93">
        <v>0.68999999991157057</v>
      </c>
      <c r="L231" s="96" t="s">
        <v>133</v>
      </c>
      <c r="M231" s="97">
        <v>2.63E-2</v>
      </c>
      <c r="N231" s="97">
        <v>7.8999999999196085E-3</v>
      </c>
      <c r="O231" s="93">
        <v>1226.3927550000001</v>
      </c>
      <c r="P231" s="95">
        <v>101.43</v>
      </c>
      <c r="Q231" s="83"/>
      <c r="R231" s="93">
        <v>1.2439301190000001</v>
      </c>
      <c r="S231" s="94">
        <v>1.2705046773993039E-5</v>
      </c>
      <c r="T231" s="94">
        <v>1.2211649434852001E-4</v>
      </c>
      <c r="U231" s="94">
        <f>R231/'סכום נכסי הקרן'!$C$42</f>
        <v>3.8978746270666477E-5</v>
      </c>
    </row>
    <row r="232" spans="2:21">
      <c r="B232" s="86" t="s">
        <v>835</v>
      </c>
      <c r="C232" s="83" t="s">
        <v>836</v>
      </c>
      <c r="D232" s="96" t="s">
        <v>120</v>
      </c>
      <c r="E232" s="96" t="s">
        <v>308</v>
      </c>
      <c r="F232" s="83" t="s">
        <v>837</v>
      </c>
      <c r="G232" s="96" t="s">
        <v>438</v>
      </c>
      <c r="H232" s="83" t="s">
        <v>620</v>
      </c>
      <c r="I232" s="83" t="s">
        <v>131</v>
      </c>
      <c r="J232" s="83"/>
      <c r="K232" s="93">
        <v>5.3999999998609267</v>
      </c>
      <c r="L232" s="96" t="s">
        <v>133</v>
      </c>
      <c r="M232" s="97">
        <v>3.27E-2</v>
      </c>
      <c r="N232" s="97">
        <v>1.639999999993819E-2</v>
      </c>
      <c r="O232" s="93">
        <v>11814.4722</v>
      </c>
      <c r="P232" s="95">
        <v>109.55</v>
      </c>
      <c r="Q232" s="83"/>
      <c r="R232" s="93">
        <v>12.942754296999999</v>
      </c>
      <c r="S232" s="94">
        <v>5.2979695964125559E-5</v>
      </c>
      <c r="T232" s="94">
        <v>1.2705888842328799E-3</v>
      </c>
      <c r="U232" s="94">
        <f>R232/'סכום נכסי הקרן'!$C$42</f>
        <v>4.0556324513784135E-4</v>
      </c>
    </row>
    <row r="233" spans="2:21">
      <c r="B233" s="86" t="s">
        <v>838</v>
      </c>
      <c r="C233" s="83" t="s">
        <v>839</v>
      </c>
      <c r="D233" s="96" t="s">
        <v>120</v>
      </c>
      <c r="E233" s="96" t="s">
        <v>308</v>
      </c>
      <c r="F233" s="83" t="s">
        <v>634</v>
      </c>
      <c r="G233" s="96" t="s">
        <v>442</v>
      </c>
      <c r="H233" s="83" t="s">
        <v>628</v>
      </c>
      <c r="I233" s="83" t="s">
        <v>312</v>
      </c>
      <c r="J233" s="83"/>
      <c r="K233" s="93">
        <v>1.4600000000106463</v>
      </c>
      <c r="L233" s="96" t="s">
        <v>133</v>
      </c>
      <c r="M233" s="97">
        <v>0.06</v>
      </c>
      <c r="N233" s="97">
        <v>1.4000000000266159E-2</v>
      </c>
      <c r="O233" s="93">
        <v>14071.743651999999</v>
      </c>
      <c r="P233" s="95">
        <v>106.8</v>
      </c>
      <c r="Q233" s="83"/>
      <c r="R233" s="93">
        <v>15.028621754</v>
      </c>
      <c r="S233" s="94">
        <v>5.1441392929033858E-5</v>
      </c>
      <c r="T233" s="94">
        <v>1.4753582821547435E-3</v>
      </c>
      <c r="U233" s="94">
        <f>R233/'סכום נכסי הקרן'!$C$42</f>
        <v>4.7092423054914754E-4</v>
      </c>
    </row>
    <row r="234" spans="2:21">
      <c r="B234" s="86" t="s">
        <v>840</v>
      </c>
      <c r="C234" s="83" t="s">
        <v>841</v>
      </c>
      <c r="D234" s="96" t="s">
        <v>120</v>
      </c>
      <c r="E234" s="96" t="s">
        <v>308</v>
      </c>
      <c r="F234" s="83" t="s">
        <v>634</v>
      </c>
      <c r="G234" s="96" t="s">
        <v>442</v>
      </c>
      <c r="H234" s="83" t="s">
        <v>628</v>
      </c>
      <c r="I234" s="83" t="s">
        <v>312</v>
      </c>
      <c r="J234" s="83"/>
      <c r="K234" s="93">
        <v>2.7999999988919351</v>
      </c>
      <c r="L234" s="96" t="s">
        <v>133</v>
      </c>
      <c r="M234" s="97">
        <v>5.9000000000000004E-2</v>
      </c>
      <c r="N234" s="97">
        <v>1.6999999983379033E-2</v>
      </c>
      <c r="O234" s="93">
        <v>321.99605700000001</v>
      </c>
      <c r="P234" s="95">
        <v>112.11</v>
      </c>
      <c r="Q234" s="83"/>
      <c r="R234" s="93">
        <v>0.36098977799999998</v>
      </c>
      <c r="S234" s="94">
        <v>3.8111384607700337E-7</v>
      </c>
      <c r="T234" s="94">
        <v>3.543833010527056E-5</v>
      </c>
      <c r="U234" s="94">
        <f>R234/'סכום נכסי הקרן'!$C$42</f>
        <v>1.1311671570648912E-5</v>
      </c>
    </row>
    <row r="235" spans="2:21">
      <c r="B235" s="86" t="s">
        <v>842</v>
      </c>
      <c r="C235" s="83" t="s">
        <v>843</v>
      </c>
      <c r="D235" s="96" t="s">
        <v>120</v>
      </c>
      <c r="E235" s="96" t="s">
        <v>308</v>
      </c>
      <c r="F235" s="83" t="s">
        <v>645</v>
      </c>
      <c r="G235" s="96" t="s">
        <v>157</v>
      </c>
      <c r="H235" s="83" t="s">
        <v>628</v>
      </c>
      <c r="I235" s="83" t="s">
        <v>312</v>
      </c>
      <c r="J235" s="83"/>
      <c r="K235" s="93">
        <v>2.9499999999456361</v>
      </c>
      <c r="L235" s="96" t="s">
        <v>133</v>
      </c>
      <c r="M235" s="97">
        <v>4.1399999999999999E-2</v>
      </c>
      <c r="N235" s="97">
        <v>3.0499999999864094E-2</v>
      </c>
      <c r="O235" s="93">
        <v>13977.596809999999</v>
      </c>
      <c r="P235" s="95">
        <v>103.21</v>
      </c>
      <c r="Q235" s="93">
        <v>0.28933625699999999</v>
      </c>
      <c r="R235" s="93">
        <v>14.715613923999999</v>
      </c>
      <c r="S235" s="94">
        <v>2.1731070199357739E-5</v>
      </c>
      <c r="T235" s="94">
        <v>1.4446303350462955E-3</v>
      </c>
      <c r="U235" s="94">
        <f>R235/'סכום נכסי הקרן'!$C$42</f>
        <v>4.6111608087904383E-4</v>
      </c>
    </row>
    <row r="236" spans="2:21">
      <c r="B236" s="86" t="s">
        <v>844</v>
      </c>
      <c r="C236" s="83" t="s">
        <v>845</v>
      </c>
      <c r="D236" s="96" t="s">
        <v>120</v>
      </c>
      <c r="E236" s="96" t="s">
        <v>308</v>
      </c>
      <c r="F236" s="83" t="s">
        <v>645</v>
      </c>
      <c r="G236" s="96" t="s">
        <v>157</v>
      </c>
      <c r="H236" s="83" t="s">
        <v>628</v>
      </c>
      <c r="I236" s="83" t="s">
        <v>312</v>
      </c>
      <c r="J236" s="83"/>
      <c r="K236" s="93">
        <v>5.2900000000670753</v>
      </c>
      <c r="L236" s="96" t="s">
        <v>133</v>
      </c>
      <c r="M236" s="97">
        <v>2.5000000000000001E-2</v>
      </c>
      <c r="N236" s="97">
        <v>4.7100000000506001E-2</v>
      </c>
      <c r="O236" s="93">
        <v>46324.758677999998</v>
      </c>
      <c r="P236" s="95">
        <v>89.22</v>
      </c>
      <c r="Q236" s="93">
        <v>1.158118974</v>
      </c>
      <c r="R236" s="93">
        <v>42.489067635000005</v>
      </c>
      <c r="S236" s="94">
        <v>7.6072732358113104E-5</v>
      </c>
      <c r="T236" s="94">
        <v>4.17114748527394E-3</v>
      </c>
      <c r="U236" s="94">
        <f>R236/'סכום נכסי הקרן'!$C$42</f>
        <v>1.3314016288577799E-3</v>
      </c>
    </row>
    <row r="237" spans="2:21">
      <c r="B237" s="86" t="s">
        <v>846</v>
      </c>
      <c r="C237" s="83" t="s">
        <v>847</v>
      </c>
      <c r="D237" s="96" t="s">
        <v>120</v>
      </c>
      <c r="E237" s="96" t="s">
        <v>308</v>
      </c>
      <c r="F237" s="83" t="s">
        <v>645</v>
      </c>
      <c r="G237" s="96" t="s">
        <v>157</v>
      </c>
      <c r="H237" s="83" t="s">
        <v>628</v>
      </c>
      <c r="I237" s="83" t="s">
        <v>312</v>
      </c>
      <c r="J237" s="83"/>
      <c r="K237" s="93">
        <v>3.8800000000356492</v>
      </c>
      <c r="L237" s="96" t="s">
        <v>133</v>
      </c>
      <c r="M237" s="97">
        <v>3.5499999999999997E-2</v>
      </c>
      <c r="N237" s="97">
        <v>4.4100000000406626E-2</v>
      </c>
      <c r="O237" s="93">
        <v>18189.856177000001</v>
      </c>
      <c r="P237" s="95">
        <v>96.92</v>
      </c>
      <c r="Q237" s="93">
        <v>0.32286994900000004</v>
      </c>
      <c r="R237" s="93">
        <v>17.952477747</v>
      </c>
      <c r="S237" s="94">
        <v>2.5596659007308969E-5</v>
      </c>
      <c r="T237" s="94">
        <v>1.7623929301557948E-3</v>
      </c>
      <c r="U237" s="94">
        <f>R237/'סכום נכסי הקרן'!$C$42</f>
        <v>5.6254371876825594E-4</v>
      </c>
    </row>
    <row r="238" spans="2:21">
      <c r="B238" s="86" t="s">
        <v>848</v>
      </c>
      <c r="C238" s="83" t="s">
        <v>849</v>
      </c>
      <c r="D238" s="96" t="s">
        <v>120</v>
      </c>
      <c r="E238" s="96" t="s">
        <v>308</v>
      </c>
      <c r="F238" s="83" t="s">
        <v>850</v>
      </c>
      <c r="G238" s="96" t="s">
        <v>442</v>
      </c>
      <c r="H238" s="83" t="s">
        <v>651</v>
      </c>
      <c r="I238" s="83" t="s">
        <v>131</v>
      </c>
      <c r="J238" s="83"/>
      <c r="K238" s="93">
        <v>5.4599999999520996</v>
      </c>
      <c r="L238" s="96" t="s">
        <v>133</v>
      </c>
      <c r="M238" s="97">
        <v>4.4500000000000005E-2</v>
      </c>
      <c r="N238" s="97">
        <v>2.0499999999600834E-2</v>
      </c>
      <c r="O238" s="93">
        <v>25392.238163000002</v>
      </c>
      <c r="P238" s="95">
        <v>113.46</v>
      </c>
      <c r="Q238" s="83"/>
      <c r="R238" s="93">
        <v>28.810033703000002</v>
      </c>
      <c r="S238" s="94">
        <v>8.874929455248295E-5</v>
      </c>
      <c r="T238" s="94">
        <v>2.82827810351706E-3</v>
      </c>
      <c r="U238" s="94">
        <f>R238/'סכום נכסי הקרן'!$C$42</f>
        <v>9.0276694535007616E-4</v>
      </c>
    </row>
    <row r="239" spans="2:21">
      <c r="B239" s="86" t="s">
        <v>851</v>
      </c>
      <c r="C239" s="83" t="s">
        <v>852</v>
      </c>
      <c r="D239" s="96" t="s">
        <v>120</v>
      </c>
      <c r="E239" s="96" t="s">
        <v>308</v>
      </c>
      <c r="F239" s="83" t="s">
        <v>853</v>
      </c>
      <c r="G239" s="96" t="s">
        <v>378</v>
      </c>
      <c r="H239" s="83" t="s">
        <v>651</v>
      </c>
      <c r="I239" s="83" t="s">
        <v>131</v>
      </c>
      <c r="J239" s="83"/>
      <c r="K239" s="93">
        <v>3.5599999999767133</v>
      </c>
      <c r="L239" s="96" t="s">
        <v>133</v>
      </c>
      <c r="M239" s="97">
        <v>4.2000000000000003E-2</v>
      </c>
      <c r="N239" s="97">
        <v>7.1199999999534261E-2</v>
      </c>
      <c r="O239" s="93">
        <v>22404.962722999997</v>
      </c>
      <c r="P239" s="95">
        <v>92</v>
      </c>
      <c r="Q239" s="83"/>
      <c r="R239" s="93">
        <v>20.612565707999998</v>
      </c>
      <c r="S239" s="94">
        <v>3.7668306468876202E-5</v>
      </c>
      <c r="T239" s="94">
        <v>2.0235334970528833E-3</v>
      </c>
      <c r="U239" s="94">
        <f>R239/'סכום נכסי הקרן'!$C$42</f>
        <v>6.4589799414574076E-4</v>
      </c>
    </row>
    <row r="240" spans="2:21">
      <c r="B240" s="86" t="s">
        <v>854</v>
      </c>
      <c r="C240" s="83" t="s">
        <v>855</v>
      </c>
      <c r="D240" s="96" t="s">
        <v>120</v>
      </c>
      <c r="E240" s="96" t="s">
        <v>308</v>
      </c>
      <c r="F240" s="83" t="s">
        <v>853</v>
      </c>
      <c r="G240" s="96" t="s">
        <v>378</v>
      </c>
      <c r="H240" s="83" t="s">
        <v>651</v>
      </c>
      <c r="I240" s="83" t="s">
        <v>131</v>
      </c>
      <c r="J240" s="83"/>
      <c r="K240" s="93">
        <v>4.0700000000526657</v>
      </c>
      <c r="L240" s="96" t="s">
        <v>133</v>
      </c>
      <c r="M240" s="97">
        <v>3.2500000000000001E-2</v>
      </c>
      <c r="N240" s="97">
        <v>4.9600000000383025E-2</v>
      </c>
      <c r="O240" s="93">
        <v>37423.108560000001</v>
      </c>
      <c r="P240" s="95">
        <v>94.88</v>
      </c>
      <c r="Q240" s="83"/>
      <c r="R240" s="93">
        <v>35.507044158999996</v>
      </c>
      <c r="S240" s="94">
        <v>4.5624639355114792E-5</v>
      </c>
      <c r="T240" s="94">
        <v>3.485722944678674E-3</v>
      </c>
      <c r="U240" s="94">
        <f>R240/'סכום נכסי הקרן'!$C$42</f>
        <v>1.1126188231599615E-3</v>
      </c>
    </row>
    <row r="241" spans="2:21">
      <c r="B241" s="86" t="s">
        <v>856</v>
      </c>
      <c r="C241" s="83" t="s">
        <v>857</v>
      </c>
      <c r="D241" s="96" t="s">
        <v>120</v>
      </c>
      <c r="E241" s="96" t="s">
        <v>308</v>
      </c>
      <c r="F241" s="83" t="s">
        <v>858</v>
      </c>
      <c r="G241" s="96" t="s">
        <v>378</v>
      </c>
      <c r="H241" s="83" t="s">
        <v>651</v>
      </c>
      <c r="I241" s="83" t="s">
        <v>131</v>
      </c>
      <c r="J241" s="83"/>
      <c r="K241" s="93">
        <v>3.1199999999744761</v>
      </c>
      <c r="L241" s="96" t="s">
        <v>133</v>
      </c>
      <c r="M241" s="97">
        <v>4.5999999999999999E-2</v>
      </c>
      <c r="N241" s="97">
        <v>5.7200000000063804E-2</v>
      </c>
      <c r="O241" s="93">
        <v>12794.378698</v>
      </c>
      <c r="P241" s="95">
        <v>97.99</v>
      </c>
      <c r="Q241" s="83"/>
      <c r="R241" s="93">
        <v>12.537211686000001</v>
      </c>
      <c r="S241" s="94">
        <v>5.3545411995434388E-5</v>
      </c>
      <c r="T241" s="94">
        <v>1.2307768070045565E-3</v>
      </c>
      <c r="U241" s="94">
        <f>R241/'סכום נכסי הקרן'!$C$42</f>
        <v>3.9285550352545864E-4</v>
      </c>
    </row>
    <row r="242" spans="2:21">
      <c r="B242" s="86" t="s">
        <v>859</v>
      </c>
      <c r="C242" s="83" t="s">
        <v>860</v>
      </c>
      <c r="D242" s="96" t="s">
        <v>120</v>
      </c>
      <c r="E242" s="96" t="s">
        <v>308</v>
      </c>
      <c r="F242" s="83" t="s">
        <v>861</v>
      </c>
      <c r="G242" s="96" t="s">
        <v>442</v>
      </c>
      <c r="H242" s="83" t="s">
        <v>862</v>
      </c>
      <c r="I242" s="83" t="s">
        <v>312</v>
      </c>
      <c r="J242" s="83"/>
      <c r="K242" s="93">
        <v>0.90999999991769354</v>
      </c>
      <c r="L242" s="96" t="s">
        <v>133</v>
      </c>
      <c r="M242" s="97">
        <v>4.7E-2</v>
      </c>
      <c r="N242" s="97">
        <v>1.1899999992592414E-2</v>
      </c>
      <c r="O242" s="93">
        <v>1172.9781290000001</v>
      </c>
      <c r="P242" s="95">
        <v>103.58</v>
      </c>
      <c r="Q242" s="83"/>
      <c r="R242" s="93">
        <v>1.21497071</v>
      </c>
      <c r="S242" s="94">
        <v>5.3247481887347476E-5</v>
      </c>
      <c r="T242" s="94">
        <v>1.1927355208715896E-4</v>
      </c>
      <c r="U242" s="94">
        <f>R242/'סכום נכסי הקרן'!$C$42</f>
        <v>3.8071298626849549E-5</v>
      </c>
    </row>
    <row r="243" spans="2:21">
      <c r="B243" s="82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93"/>
      <c r="P243" s="95"/>
      <c r="Q243" s="83"/>
      <c r="R243" s="83"/>
      <c r="S243" s="83"/>
      <c r="T243" s="94"/>
      <c r="U243" s="83"/>
    </row>
    <row r="244" spans="2:21">
      <c r="B244" s="99" t="s">
        <v>48</v>
      </c>
      <c r="C244" s="81"/>
      <c r="D244" s="81"/>
      <c r="E244" s="81"/>
      <c r="F244" s="81"/>
      <c r="G244" s="81"/>
      <c r="H244" s="81"/>
      <c r="I244" s="81"/>
      <c r="J244" s="81"/>
      <c r="K244" s="90">
        <v>3.992223331857232</v>
      </c>
      <c r="L244" s="81"/>
      <c r="M244" s="81"/>
      <c r="N244" s="101">
        <v>5.7877019273450007E-2</v>
      </c>
      <c r="O244" s="90"/>
      <c r="P244" s="92"/>
      <c r="Q244" s="81"/>
      <c r="R244" s="90">
        <v>331.63271707800004</v>
      </c>
      <c r="S244" s="81"/>
      <c r="T244" s="91">
        <v>3.255635039482465E-2</v>
      </c>
      <c r="U244" s="91">
        <f>R244/'סכום נכסי הקרן'!$C$42</f>
        <v>1.0391763441202668E-2</v>
      </c>
    </row>
    <row r="245" spans="2:21">
      <c r="B245" s="86" t="s">
        <v>863</v>
      </c>
      <c r="C245" s="83" t="s">
        <v>864</v>
      </c>
      <c r="D245" s="96" t="s">
        <v>120</v>
      </c>
      <c r="E245" s="96" t="s">
        <v>308</v>
      </c>
      <c r="F245" s="83" t="s">
        <v>865</v>
      </c>
      <c r="G245" s="96" t="s">
        <v>127</v>
      </c>
      <c r="H245" s="83" t="s">
        <v>408</v>
      </c>
      <c r="I245" s="83" t="s">
        <v>312</v>
      </c>
      <c r="J245" s="83"/>
      <c r="K245" s="93">
        <v>2.8200000000018242</v>
      </c>
      <c r="L245" s="96" t="s">
        <v>133</v>
      </c>
      <c r="M245" s="97">
        <v>3.49E-2</v>
      </c>
      <c r="N245" s="97">
        <v>3.8700000000028767E-2</v>
      </c>
      <c r="O245" s="93">
        <v>149193.26616500001</v>
      </c>
      <c r="P245" s="95">
        <v>95.52</v>
      </c>
      <c r="Q245" s="83"/>
      <c r="R245" s="93">
        <v>142.50941085700001</v>
      </c>
      <c r="S245" s="94">
        <v>7.4042182709547368E-5</v>
      </c>
      <c r="T245" s="94">
        <v>1.3990134493664236E-2</v>
      </c>
      <c r="U245" s="94">
        <f>R245/'סכום נכסי הקרן'!$C$42</f>
        <v>4.4655548427774382E-3</v>
      </c>
    </row>
    <row r="246" spans="2:21">
      <c r="B246" s="86" t="s">
        <v>866</v>
      </c>
      <c r="C246" s="83" t="s">
        <v>867</v>
      </c>
      <c r="D246" s="96" t="s">
        <v>120</v>
      </c>
      <c r="E246" s="96" t="s">
        <v>308</v>
      </c>
      <c r="F246" s="83" t="s">
        <v>868</v>
      </c>
      <c r="G246" s="96" t="s">
        <v>127</v>
      </c>
      <c r="H246" s="83" t="s">
        <v>591</v>
      </c>
      <c r="I246" s="83" t="s">
        <v>131</v>
      </c>
      <c r="J246" s="83"/>
      <c r="K246" s="93">
        <v>4.8399999999755181</v>
      </c>
      <c r="L246" s="96" t="s">
        <v>133</v>
      </c>
      <c r="M246" s="97">
        <v>4.6900000000000004E-2</v>
      </c>
      <c r="N246" s="97">
        <v>7.3599999999682406E-2</v>
      </c>
      <c r="O246" s="93">
        <v>68570.592491999996</v>
      </c>
      <c r="P246" s="95">
        <v>88.16</v>
      </c>
      <c r="Q246" s="83"/>
      <c r="R246" s="93">
        <v>60.451833497000003</v>
      </c>
      <c r="S246" s="94">
        <v>3.3235664973388063E-5</v>
      </c>
      <c r="T246" s="94">
        <v>5.9345503986418654E-3</v>
      </c>
      <c r="U246" s="94">
        <f>R246/'סכום נכסי הקרן'!$C$42</f>
        <v>1.8942677273305411E-3</v>
      </c>
    </row>
    <row r="247" spans="2:21">
      <c r="B247" s="86" t="s">
        <v>869</v>
      </c>
      <c r="C247" s="83" t="s">
        <v>870</v>
      </c>
      <c r="D247" s="96" t="s">
        <v>120</v>
      </c>
      <c r="E247" s="96" t="s">
        <v>308</v>
      </c>
      <c r="F247" s="83" t="s">
        <v>868</v>
      </c>
      <c r="G247" s="96" t="s">
        <v>127</v>
      </c>
      <c r="H247" s="83" t="s">
        <v>591</v>
      </c>
      <c r="I247" s="83" t="s">
        <v>131</v>
      </c>
      <c r="J247" s="83"/>
      <c r="K247" s="93">
        <v>5.039999999994409</v>
      </c>
      <c r="L247" s="96" t="s">
        <v>133</v>
      </c>
      <c r="M247" s="97">
        <v>4.6900000000000004E-2</v>
      </c>
      <c r="N247" s="97">
        <v>7.3699999999852828E-2</v>
      </c>
      <c r="O247" s="93">
        <v>136263.26068499999</v>
      </c>
      <c r="P247" s="95">
        <v>89.26</v>
      </c>
      <c r="Q247" s="83"/>
      <c r="R247" s="93">
        <v>121.62859696700001</v>
      </c>
      <c r="S247" s="94">
        <v>8.0133650441757923E-5</v>
      </c>
      <c r="T247" s="94">
        <v>1.1940267099633653E-2</v>
      </c>
      <c r="U247" s="94">
        <f>R247/'סכום נכסי הקרן'!$C$42</f>
        <v>3.8112512495839385E-3</v>
      </c>
    </row>
    <row r="248" spans="2:21">
      <c r="B248" s="86" t="s">
        <v>871</v>
      </c>
      <c r="C248" s="83" t="s">
        <v>872</v>
      </c>
      <c r="D248" s="96" t="s">
        <v>120</v>
      </c>
      <c r="E248" s="96" t="s">
        <v>308</v>
      </c>
      <c r="F248" s="83" t="s">
        <v>634</v>
      </c>
      <c r="G248" s="96" t="s">
        <v>442</v>
      </c>
      <c r="H248" s="83" t="s">
        <v>628</v>
      </c>
      <c r="I248" s="83" t="s">
        <v>312</v>
      </c>
      <c r="J248" s="83"/>
      <c r="K248" s="93">
        <v>2.3400000000880326</v>
      </c>
      <c r="L248" s="96" t="s">
        <v>133</v>
      </c>
      <c r="M248" s="97">
        <v>6.7000000000000004E-2</v>
      </c>
      <c r="N248" s="97">
        <v>3.770000000157607E-2</v>
      </c>
      <c r="O248" s="93">
        <v>7387.1153400000003</v>
      </c>
      <c r="P248" s="95">
        <v>95.34</v>
      </c>
      <c r="Q248" s="83"/>
      <c r="R248" s="93">
        <v>7.0428757569999991</v>
      </c>
      <c r="S248" s="94">
        <v>6.4568049942917129E-6</v>
      </c>
      <c r="T248" s="94">
        <v>6.9139840288489631E-4</v>
      </c>
      <c r="U248" s="94">
        <f>R248/'סכום נכסי הקרן'!$C$42</f>
        <v>2.2068962151074905E-4</v>
      </c>
    </row>
    <row r="249" spans="2:21">
      <c r="B249" s="82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93"/>
      <c r="P249" s="95"/>
      <c r="Q249" s="83"/>
      <c r="R249" s="83"/>
      <c r="S249" s="83"/>
      <c r="T249" s="94"/>
      <c r="U249" s="83"/>
    </row>
    <row r="250" spans="2:21">
      <c r="B250" s="80" t="s">
        <v>195</v>
      </c>
      <c r="C250" s="81"/>
      <c r="D250" s="81"/>
      <c r="E250" s="81"/>
      <c r="F250" s="81"/>
      <c r="G250" s="81"/>
      <c r="H250" s="81"/>
      <c r="I250" s="81"/>
      <c r="J250" s="81"/>
      <c r="K250" s="90">
        <v>6.1540101805094158</v>
      </c>
      <c r="L250" s="81"/>
      <c r="M250" s="81"/>
      <c r="N250" s="101">
        <v>3.5833249242537404E-2</v>
      </c>
      <c r="O250" s="90"/>
      <c r="P250" s="92"/>
      <c r="Q250" s="81"/>
      <c r="R250" s="90">
        <v>493.44345048900004</v>
      </c>
      <c r="S250" s="81"/>
      <c r="T250" s="91">
        <v>4.8441293777334922E-2</v>
      </c>
      <c r="U250" s="91">
        <f>R250/'סכום נכסי הקרן'!$C$42</f>
        <v>1.5462128267297712E-2</v>
      </c>
    </row>
    <row r="251" spans="2:21">
      <c r="B251" s="99" t="s">
        <v>66</v>
      </c>
      <c r="C251" s="81"/>
      <c r="D251" s="81"/>
      <c r="E251" s="81"/>
      <c r="F251" s="81"/>
      <c r="G251" s="81"/>
      <c r="H251" s="81"/>
      <c r="I251" s="81"/>
      <c r="J251" s="81"/>
      <c r="K251" s="90">
        <v>7.3672739548987032</v>
      </c>
      <c r="L251" s="81"/>
      <c r="M251" s="81"/>
      <c r="N251" s="101">
        <v>4.3495896185946376E-2</v>
      </c>
      <c r="O251" s="90"/>
      <c r="P251" s="92"/>
      <c r="Q251" s="81"/>
      <c r="R251" s="90">
        <v>41.149592864999995</v>
      </c>
      <c r="S251" s="81"/>
      <c r="T251" s="91">
        <v>4.0396513821711489E-3</v>
      </c>
      <c r="U251" s="91">
        <f>R251/'סכום נכסי הקרן'!$C$42</f>
        <v>1.2894289758941533E-3</v>
      </c>
    </row>
    <row r="252" spans="2:21">
      <c r="B252" s="86" t="s">
        <v>873</v>
      </c>
      <c r="C252" s="83" t="s">
        <v>874</v>
      </c>
      <c r="D252" s="96" t="s">
        <v>30</v>
      </c>
      <c r="E252" s="96" t="s">
        <v>875</v>
      </c>
      <c r="F252" s="83" t="s">
        <v>876</v>
      </c>
      <c r="G252" s="96" t="s">
        <v>877</v>
      </c>
      <c r="H252" s="83" t="s">
        <v>878</v>
      </c>
      <c r="I252" s="83" t="s">
        <v>879</v>
      </c>
      <c r="J252" s="83"/>
      <c r="K252" s="93">
        <v>3.6700000001371818</v>
      </c>
      <c r="L252" s="96" t="s">
        <v>132</v>
      </c>
      <c r="M252" s="97">
        <v>5.0819999999999997E-2</v>
      </c>
      <c r="N252" s="97">
        <v>3.9600000002714138E-2</v>
      </c>
      <c r="O252" s="93">
        <v>1892.449656</v>
      </c>
      <c r="P252" s="95">
        <v>103.6541</v>
      </c>
      <c r="Q252" s="83"/>
      <c r="R252" s="93">
        <v>6.7792964210000006</v>
      </c>
      <c r="S252" s="94">
        <v>5.9139051750000001E-6</v>
      </c>
      <c r="T252" s="94">
        <v>6.6552284604822604E-4</v>
      </c>
      <c r="U252" s="94">
        <f>R252/'סכום נכסי הקרן'!$C$42</f>
        <v>2.1243032148801627E-4</v>
      </c>
    </row>
    <row r="253" spans="2:21">
      <c r="B253" s="86" t="s">
        <v>880</v>
      </c>
      <c r="C253" s="83" t="s">
        <v>881</v>
      </c>
      <c r="D253" s="96" t="s">
        <v>30</v>
      </c>
      <c r="E253" s="96" t="s">
        <v>875</v>
      </c>
      <c r="F253" s="83" t="s">
        <v>876</v>
      </c>
      <c r="G253" s="96" t="s">
        <v>877</v>
      </c>
      <c r="H253" s="83" t="s">
        <v>878</v>
      </c>
      <c r="I253" s="83" t="s">
        <v>879</v>
      </c>
      <c r="J253" s="83"/>
      <c r="K253" s="93">
        <v>5.2199999997666415</v>
      </c>
      <c r="L253" s="96" t="s">
        <v>132</v>
      </c>
      <c r="M253" s="97">
        <v>5.4120000000000001E-2</v>
      </c>
      <c r="N253" s="97">
        <v>4.4299999997971275E-2</v>
      </c>
      <c r="O253" s="93">
        <v>2629.7288309999999</v>
      </c>
      <c r="P253" s="95">
        <v>104.676</v>
      </c>
      <c r="Q253" s="83"/>
      <c r="R253" s="93">
        <v>9.5133137510000001</v>
      </c>
      <c r="S253" s="94">
        <v>8.2179025968750005E-6</v>
      </c>
      <c r="T253" s="94">
        <v>9.3392105164525664E-4</v>
      </c>
      <c r="U253" s="94">
        <f>R253/'סכום נכסי הקרן'!$C$42</f>
        <v>2.9810118529131885E-4</v>
      </c>
    </row>
    <row r="254" spans="2:21">
      <c r="B254" s="86" t="s">
        <v>882</v>
      </c>
      <c r="C254" s="83" t="s">
        <v>883</v>
      </c>
      <c r="D254" s="96" t="s">
        <v>30</v>
      </c>
      <c r="E254" s="96" t="s">
        <v>875</v>
      </c>
      <c r="F254" s="83" t="s">
        <v>884</v>
      </c>
      <c r="G254" s="96" t="s">
        <v>491</v>
      </c>
      <c r="H254" s="83" t="s">
        <v>878</v>
      </c>
      <c r="I254" s="83" t="s">
        <v>885</v>
      </c>
      <c r="J254" s="83"/>
      <c r="K254" s="93">
        <v>11.499999999703217</v>
      </c>
      <c r="L254" s="96" t="s">
        <v>132</v>
      </c>
      <c r="M254" s="97">
        <v>6.3750000000000001E-2</v>
      </c>
      <c r="N254" s="97">
        <v>4.7299999998943451E-2</v>
      </c>
      <c r="O254" s="93">
        <v>4078.44</v>
      </c>
      <c r="P254" s="95">
        <v>119.52630000000001</v>
      </c>
      <c r="Q254" s="83"/>
      <c r="R254" s="93">
        <v>16.847330885999998</v>
      </c>
      <c r="S254" s="94">
        <v>6.7974000000000003E-6</v>
      </c>
      <c r="T254" s="94">
        <v>1.6539007742507E-3</v>
      </c>
      <c r="U254" s="94">
        <f>R254/'סכום נכסי הקרן'!$C$42</f>
        <v>5.279137677535056E-4</v>
      </c>
    </row>
    <row r="255" spans="2:21">
      <c r="B255" s="86" t="s">
        <v>886</v>
      </c>
      <c r="C255" s="83" t="s">
        <v>887</v>
      </c>
      <c r="D255" s="96" t="s">
        <v>30</v>
      </c>
      <c r="E255" s="96" t="s">
        <v>875</v>
      </c>
      <c r="F255" s="83" t="s">
        <v>888</v>
      </c>
      <c r="G255" s="96" t="s">
        <v>889</v>
      </c>
      <c r="H255" s="83" t="s">
        <v>890</v>
      </c>
      <c r="I255" s="83" t="s">
        <v>885</v>
      </c>
      <c r="J255" s="83"/>
      <c r="K255" s="93">
        <v>4.2599999998907148</v>
      </c>
      <c r="L255" s="96" t="s">
        <v>134</v>
      </c>
      <c r="M255" s="97">
        <v>0.06</v>
      </c>
      <c r="N255" s="97">
        <v>4.599999999940927E-2</v>
      </c>
      <c r="O255" s="93">
        <v>1644.9708000000001</v>
      </c>
      <c r="P255" s="95">
        <v>106.1413</v>
      </c>
      <c r="Q255" s="83"/>
      <c r="R255" s="93">
        <v>6.7713136990000002</v>
      </c>
      <c r="S255" s="94">
        <v>1.6449708000000001E-6</v>
      </c>
      <c r="T255" s="94">
        <v>6.6473918303443669E-4</v>
      </c>
      <c r="U255" s="94">
        <f>R255/'סכום נכסי הקרן'!$C$42</f>
        <v>2.1218018163640033E-4</v>
      </c>
    </row>
    <row r="256" spans="2:21">
      <c r="B256" s="86" t="s">
        <v>891</v>
      </c>
      <c r="C256" s="83" t="s">
        <v>892</v>
      </c>
      <c r="D256" s="96" t="s">
        <v>30</v>
      </c>
      <c r="E256" s="96" t="s">
        <v>875</v>
      </c>
      <c r="F256" s="83" t="s">
        <v>893</v>
      </c>
      <c r="G256" s="96" t="s">
        <v>894</v>
      </c>
      <c r="H256" s="83" t="s">
        <v>895</v>
      </c>
      <c r="I256" s="83"/>
      <c r="J256" s="83"/>
      <c r="K256" s="93">
        <v>4.8699999984172333</v>
      </c>
      <c r="L256" s="96" t="s">
        <v>132</v>
      </c>
      <c r="M256" s="97">
        <v>0</v>
      </c>
      <c r="N256" s="97">
        <v>-6.7999999964468514E-3</v>
      </c>
      <c r="O256" s="93">
        <v>346.66739999999999</v>
      </c>
      <c r="P256" s="95">
        <v>103.36</v>
      </c>
      <c r="Q256" s="83"/>
      <c r="R256" s="93">
        <v>1.238338108</v>
      </c>
      <c r="S256" s="94">
        <v>6.0289982608695649E-7</v>
      </c>
      <c r="T256" s="94">
        <v>1.215675271925295E-4</v>
      </c>
      <c r="U256" s="94">
        <f>R256/'סכום נכסי הקרן'!$C$42</f>
        <v>3.880351972491244E-5</v>
      </c>
    </row>
    <row r="257" spans="2:21">
      <c r="B257" s="82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93"/>
      <c r="P257" s="95"/>
      <c r="Q257" s="83"/>
      <c r="R257" s="83"/>
      <c r="S257" s="83"/>
      <c r="T257" s="94"/>
      <c r="U257" s="83"/>
    </row>
    <row r="258" spans="2:21">
      <c r="B258" s="99" t="s">
        <v>65</v>
      </c>
      <c r="C258" s="81"/>
      <c r="D258" s="81"/>
      <c r="E258" s="81"/>
      <c r="F258" s="81"/>
      <c r="G258" s="81"/>
      <c r="H258" s="81"/>
      <c r="I258" s="81"/>
      <c r="J258" s="81"/>
      <c r="K258" s="90">
        <v>6.0436277167363235</v>
      </c>
      <c r="L258" s="81"/>
      <c r="M258" s="81"/>
      <c r="N258" s="101">
        <v>3.5136103356794138E-2</v>
      </c>
      <c r="O258" s="90"/>
      <c r="P258" s="92"/>
      <c r="Q258" s="81"/>
      <c r="R258" s="90">
        <v>452.29385762400017</v>
      </c>
      <c r="S258" s="81"/>
      <c r="T258" s="91">
        <v>4.4401642395163782E-2</v>
      </c>
      <c r="U258" s="91">
        <f>R258/'סכום נכסי הקרן'!$C$42</f>
        <v>1.4172699291403563E-2</v>
      </c>
    </row>
    <row r="259" spans="2:21">
      <c r="B259" s="86" t="s">
        <v>896</v>
      </c>
      <c r="C259" s="83" t="s">
        <v>897</v>
      </c>
      <c r="D259" s="96" t="s">
        <v>30</v>
      </c>
      <c r="E259" s="96" t="s">
        <v>875</v>
      </c>
      <c r="F259" s="83"/>
      <c r="G259" s="96" t="s">
        <v>898</v>
      </c>
      <c r="H259" s="83" t="s">
        <v>899</v>
      </c>
      <c r="I259" s="83" t="s">
        <v>885</v>
      </c>
      <c r="J259" s="83"/>
      <c r="K259" s="93">
        <v>4.2900005875640517</v>
      </c>
      <c r="L259" s="96" t="s">
        <v>132</v>
      </c>
      <c r="M259" s="97">
        <v>4.4999999999999998E-2</v>
      </c>
      <c r="N259" s="97">
        <v>3.3400004329419329E-2</v>
      </c>
      <c r="O259" s="93">
        <v>0.88366199999999995</v>
      </c>
      <c r="P259" s="95">
        <v>105.886</v>
      </c>
      <c r="Q259" s="83"/>
      <c r="R259" s="93">
        <v>3.23369E-3</v>
      </c>
      <c r="S259" s="94">
        <v>1.7673239999999999E-9</v>
      </c>
      <c r="T259" s="94">
        <v>3.1745102122562694E-7</v>
      </c>
      <c r="U259" s="94">
        <f>R259/'סכום נכסי הקרן'!$C$42</f>
        <v>1.0132818564544418E-7</v>
      </c>
    </row>
    <row r="260" spans="2:21">
      <c r="B260" s="86" t="s">
        <v>900</v>
      </c>
      <c r="C260" s="83" t="s">
        <v>901</v>
      </c>
      <c r="D260" s="96" t="s">
        <v>30</v>
      </c>
      <c r="E260" s="96" t="s">
        <v>875</v>
      </c>
      <c r="F260" s="83"/>
      <c r="G260" s="96" t="s">
        <v>898</v>
      </c>
      <c r="H260" s="83" t="s">
        <v>899</v>
      </c>
      <c r="I260" s="83" t="s">
        <v>885</v>
      </c>
      <c r="J260" s="83"/>
      <c r="K260" s="93">
        <v>6.9399999996260826</v>
      </c>
      <c r="L260" s="96" t="s">
        <v>132</v>
      </c>
      <c r="M260" s="97">
        <v>5.1249999999999997E-2</v>
      </c>
      <c r="N260" s="97">
        <v>3.5999999996884025E-2</v>
      </c>
      <c r="O260" s="93">
        <v>818.06709000000001</v>
      </c>
      <c r="P260" s="95">
        <v>113.5123</v>
      </c>
      <c r="Q260" s="83"/>
      <c r="R260" s="93">
        <v>3.2092663299999997</v>
      </c>
      <c r="S260" s="94">
        <v>1.63613418E-6</v>
      </c>
      <c r="T260" s="94">
        <v>3.1505335200452729E-4</v>
      </c>
      <c r="U260" s="94">
        <f>R260/'סכום נכסי הקרן'!$C$42</f>
        <v>1.0056286609783661E-4</v>
      </c>
    </row>
    <row r="261" spans="2:21">
      <c r="B261" s="86" t="s">
        <v>902</v>
      </c>
      <c r="C261" s="83" t="s">
        <v>903</v>
      </c>
      <c r="D261" s="96" t="s">
        <v>30</v>
      </c>
      <c r="E261" s="96" t="s">
        <v>875</v>
      </c>
      <c r="F261" s="83"/>
      <c r="G261" s="96" t="s">
        <v>877</v>
      </c>
      <c r="H261" s="83" t="s">
        <v>904</v>
      </c>
      <c r="I261" s="83" t="s">
        <v>885</v>
      </c>
      <c r="J261" s="83"/>
      <c r="K261" s="93">
        <v>4.9200000004418545</v>
      </c>
      <c r="L261" s="96" t="s">
        <v>132</v>
      </c>
      <c r="M261" s="97">
        <v>6.7500000000000004E-2</v>
      </c>
      <c r="N261" s="97">
        <v>3.3900000001668706E-2</v>
      </c>
      <c r="O261" s="93">
        <v>1039.1185379999999</v>
      </c>
      <c r="P261" s="95">
        <v>118.4783</v>
      </c>
      <c r="Q261" s="83"/>
      <c r="R261" s="93">
        <v>4.254783411</v>
      </c>
      <c r="S261" s="94">
        <v>4.6183046133333333E-7</v>
      </c>
      <c r="T261" s="94">
        <v>4.1769165841988766E-4</v>
      </c>
      <c r="U261" s="94">
        <f>R261/'סכום נכסי הקרן'!$C$42</f>
        <v>1.3332430856110642E-4</v>
      </c>
    </row>
    <row r="262" spans="2:21">
      <c r="B262" s="86" t="s">
        <v>905</v>
      </c>
      <c r="C262" s="83" t="s">
        <v>906</v>
      </c>
      <c r="D262" s="96" t="s">
        <v>30</v>
      </c>
      <c r="E262" s="96" t="s">
        <v>875</v>
      </c>
      <c r="F262" s="83"/>
      <c r="G262" s="96" t="s">
        <v>907</v>
      </c>
      <c r="H262" s="83" t="s">
        <v>904</v>
      </c>
      <c r="I262" s="83" t="s">
        <v>879</v>
      </c>
      <c r="J262" s="83"/>
      <c r="K262" s="93">
        <v>7.9800000001365108</v>
      </c>
      <c r="L262" s="96" t="s">
        <v>132</v>
      </c>
      <c r="M262" s="97">
        <v>3.9329999999999997E-2</v>
      </c>
      <c r="N262" s="97">
        <v>3.4599999999932865E-2</v>
      </c>
      <c r="O262" s="93">
        <v>2457.2601</v>
      </c>
      <c r="P262" s="95">
        <v>105.2379</v>
      </c>
      <c r="Q262" s="83"/>
      <c r="R262" s="93">
        <v>8.9371086109999993</v>
      </c>
      <c r="S262" s="94">
        <v>1.6381733999999999E-6</v>
      </c>
      <c r="T262" s="94">
        <v>8.7735505115403589E-4</v>
      </c>
      <c r="U262" s="94">
        <f>R262/'סכום נכסי הקרן'!$C$42</f>
        <v>2.8004570644338375E-4</v>
      </c>
    </row>
    <row r="263" spans="2:21">
      <c r="B263" s="86" t="s">
        <v>908</v>
      </c>
      <c r="C263" s="83" t="s">
        <v>909</v>
      </c>
      <c r="D263" s="96" t="s">
        <v>30</v>
      </c>
      <c r="E263" s="96" t="s">
        <v>875</v>
      </c>
      <c r="F263" s="83"/>
      <c r="G263" s="96" t="s">
        <v>907</v>
      </c>
      <c r="H263" s="83" t="s">
        <v>904</v>
      </c>
      <c r="I263" s="83" t="s">
        <v>879</v>
      </c>
      <c r="J263" s="83"/>
      <c r="K263" s="93">
        <v>7.9099999998903883</v>
      </c>
      <c r="L263" s="96" t="s">
        <v>132</v>
      </c>
      <c r="M263" s="97">
        <v>4.1100000000000005E-2</v>
      </c>
      <c r="N263" s="97">
        <v>3.4599999999651236E-2</v>
      </c>
      <c r="O263" s="93">
        <v>2175.1680000000001</v>
      </c>
      <c r="P263" s="95">
        <v>106.797</v>
      </c>
      <c r="Q263" s="83"/>
      <c r="R263" s="93">
        <v>8.0283369679999996</v>
      </c>
      <c r="S263" s="94">
        <v>1.7401344000000001E-6</v>
      </c>
      <c r="T263" s="94">
        <v>7.8814103059818763E-4</v>
      </c>
      <c r="U263" s="94">
        <f>R263/'סכום נכסי הקרן'!$C$42</f>
        <v>2.5156920382525424E-4</v>
      </c>
    </row>
    <row r="264" spans="2:21">
      <c r="B264" s="86" t="s">
        <v>910</v>
      </c>
      <c r="C264" s="83" t="s">
        <v>911</v>
      </c>
      <c r="D264" s="96" t="s">
        <v>30</v>
      </c>
      <c r="E264" s="96" t="s">
        <v>875</v>
      </c>
      <c r="F264" s="83"/>
      <c r="G264" s="96" t="s">
        <v>912</v>
      </c>
      <c r="H264" s="83" t="s">
        <v>913</v>
      </c>
      <c r="I264" s="83" t="s">
        <v>914</v>
      </c>
      <c r="J264" s="83"/>
      <c r="K264" s="93">
        <v>15.930000000772431</v>
      </c>
      <c r="L264" s="96" t="s">
        <v>132</v>
      </c>
      <c r="M264" s="97">
        <v>4.4500000000000005E-2</v>
      </c>
      <c r="N264" s="97">
        <v>3.9600000002015044E-2</v>
      </c>
      <c r="O264" s="93">
        <v>1757.2638480000001</v>
      </c>
      <c r="P264" s="95">
        <v>107.8646</v>
      </c>
      <c r="Q264" s="83"/>
      <c r="R264" s="93">
        <v>6.5507298580000004</v>
      </c>
      <c r="S264" s="94">
        <v>8.7863192400000002E-7</v>
      </c>
      <c r="T264" s="94">
        <v>6.4308448960639594E-4</v>
      </c>
      <c r="U264" s="94">
        <f>R264/'סכום נכסי הקרן'!$C$42</f>
        <v>2.052681522237995E-4</v>
      </c>
    </row>
    <row r="265" spans="2:21">
      <c r="B265" s="86" t="s">
        <v>915</v>
      </c>
      <c r="C265" s="83" t="s">
        <v>916</v>
      </c>
      <c r="D265" s="96" t="s">
        <v>30</v>
      </c>
      <c r="E265" s="96" t="s">
        <v>875</v>
      </c>
      <c r="F265" s="83"/>
      <c r="G265" s="96" t="s">
        <v>917</v>
      </c>
      <c r="H265" s="83" t="s">
        <v>918</v>
      </c>
      <c r="I265" s="83" t="s">
        <v>885</v>
      </c>
      <c r="J265" s="83"/>
      <c r="K265" s="93">
        <v>16.030000000074939</v>
      </c>
      <c r="L265" s="96" t="s">
        <v>132</v>
      </c>
      <c r="M265" s="97">
        <v>5.5500000000000001E-2</v>
      </c>
      <c r="N265" s="97">
        <v>3.8099999999560707E-2</v>
      </c>
      <c r="O265" s="93">
        <v>1699.35</v>
      </c>
      <c r="P265" s="95">
        <v>131.7834</v>
      </c>
      <c r="Q265" s="83"/>
      <c r="R265" s="93">
        <v>7.739578914</v>
      </c>
      <c r="S265" s="94">
        <v>4.2483749999999997E-7</v>
      </c>
      <c r="T265" s="94">
        <v>7.5979368155439412E-4</v>
      </c>
      <c r="U265" s="94">
        <f>R265/'סכום נכסי הקרן'!$C$42</f>
        <v>2.4252092470686962E-4</v>
      </c>
    </row>
    <row r="266" spans="2:21">
      <c r="B266" s="86" t="s">
        <v>919</v>
      </c>
      <c r="C266" s="83" t="s">
        <v>920</v>
      </c>
      <c r="D266" s="96" t="s">
        <v>30</v>
      </c>
      <c r="E266" s="96" t="s">
        <v>875</v>
      </c>
      <c r="F266" s="83"/>
      <c r="G266" s="96" t="s">
        <v>907</v>
      </c>
      <c r="H266" s="83" t="s">
        <v>918</v>
      </c>
      <c r="I266" s="83" t="s">
        <v>879</v>
      </c>
      <c r="J266" s="83"/>
      <c r="K266" s="93">
        <v>3.019999999823975</v>
      </c>
      <c r="L266" s="96" t="s">
        <v>132</v>
      </c>
      <c r="M266" s="97">
        <v>4.4000000000000004E-2</v>
      </c>
      <c r="N266" s="97">
        <v>3.0199999998239749E-2</v>
      </c>
      <c r="O266" s="93">
        <v>2188.7628</v>
      </c>
      <c r="P266" s="95">
        <v>105.1437</v>
      </c>
      <c r="Q266" s="83"/>
      <c r="R266" s="93">
        <v>7.9534499199999997</v>
      </c>
      <c r="S266" s="94">
        <v>1.4591752E-6</v>
      </c>
      <c r="T266" s="94">
        <v>7.8078937664738455E-4</v>
      </c>
      <c r="U266" s="94">
        <f>R266/'סכום נכסי הקרן'!$C$42</f>
        <v>2.4922260637708104E-4</v>
      </c>
    </row>
    <row r="267" spans="2:21">
      <c r="B267" s="86" t="s">
        <v>921</v>
      </c>
      <c r="C267" s="83" t="s">
        <v>922</v>
      </c>
      <c r="D267" s="96" t="s">
        <v>30</v>
      </c>
      <c r="E267" s="96" t="s">
        <v>875</v>
      </c>
      <c r="F267" s="83"/>
      <c r="G267" s="96" t="s">
        <v>923</v>
      </c>
      <c r="H267" s="83" t="s">
        <v>918</v>
      </c>
      <c r="I267" s="83" t="s">
        <v>879</v>
      </c>
      <c r="J267" s="83"/>
      <c r="K267" s="93">
        <v>16.719999999944129</v>
      </c>
      <c r="L267" s="96" t="s">
        <v>132</v>
      </c>
      <c r="M267" s="97">
        <v>4.5499999999999999E-2</v>
      </c>
      <c r="N267" s="97">
        <v>3.9200000000203176E-2</v>
      </c>
      <c r="O267" s="93">
        <v>2039.22</v>
      </c>
      <c r="P267" s="95">
        <v>111.7439</v>
      </c>
      <c r="Q267" s="83"/>
      <c r="R267" s="93">
        <v>7.8752020519999997</v>
      </c>
      <c r="S267" s="94">
        <v>8.1749368004047341E-7</v>
      </c>
      <c r="T267" s="94">
        <v>7.731077913360751E-4</v>
      </c>
      <c r="U267" s="94">
        <f>R267/'סכום נכסי הקרן'!$C$42</f>
        <v>2.4677069710468192E-4</v>
      </c>
    </row>
    <row r="268" spans="2:21">
      <c r="B268" s="86" t="s">
        <v>924</v>
      </c>
      <c r="C268" s="83" t="s">
        <v>925</v>
      </c>
      <c r="D268" s="96" t="s">
        <v>30</v>
      </c>
      <c r="E268" s="96" t="s">
        <v>875</v>
      </c>
      <c r="F268" s="83"/>
      <c r="G268" s="96" t="s">
        <v>907</v>
      </c>
      <c r="H268" s="83" t="s">
        <v>918</v>
      </c>
      <c r="I268" s="83" t="s">
        <v>879</v>
      </c>
      <c r="J268" s="83"/>
      <c r="K268" s="93">
        <v>8.1899999997861865</v>
      </c>
      <c r="L268" s="96" t="s">
        <v>132</v>
      </c>
      <c r="M268" s="97">
        <v>3.61E-2</v>
      </c>
      <c r="N268" s="97">
        <v>3.4599999999269902E-2</v>
      </c>
      <c r="O268" s="93">
        <v>2718.96</v>
      </c>
      <c r="P268" s="95">
        <v>102.033</v>
      </c>
      <c r="Q268" s="83"/>
      <c r="R268" s="93">
        <v>9.5877611949999988</v>
      </c>
      <c r="S268" s="94">
        <v>2.1751679999999999E-6</v>
      </c>
      <c r="T268" s="94">
        <v>9.4122954971570777E-4</v>
      </c>
      <c r="U268" s="94">
        <f>R268/'סכום נכסי הקרן'!$C$42</f>
        <v>3.004340076788887E-4</v>
      </c>
    </row>
    <row r="269" spans="2:21">
      <c r="B269" s="86" t="s">
        <v>926</v>
      </c>
      <c r="C269" s="83" t="s">
        <v>927</v>
      </c>
      <c r="D269" s="96" t="s">
        <v>30</v>
      </c>
      <c r="E269" s="96" t="s">
        <v>875</v>
      </c>
      <c r="F269" s="83"/>
      <c r="G269" s="96" t="s">
        <v>907</v>
      </c>
      <c r="H269" s="83" t="s">
        <v>918</v>
      </c>
      <c r="I269" s="83" t="s">
        <v>885</v>
      </c>
      <c r="J269" s="83"/>
      <c r="K269" s="93">
        <v>3.2099999110459629</v>
      </c>
      <c r="L269" s="96" t="s">
        <v>132</v>
      </c>
      <c r="M269" s="97">
        <v>6.5000000000000002E-2</v>
      </c>
      <c r="N269" s="97">
        <v>3.009999942815262E-2</v>
      </c>
      <c r="O269" s="93">
        <v>3.1947779999999999</v>
      </c>
      <c r="P269" s="95">
        <v>114.03489999999999</v>
      </c>
      <c r="Q269" s="83"/>
      <c r="R269" s="93">
        <v>1.2590772E-2</v>
      </c>
      <c r="S269" s="94">
        <v>1.2779112E-9</v>
      </c>
      <c r="T269" s="94">
        <v>1.2360348176290955E-6</v>
      </c>
      <c r="U269" s="94">
        <f>R269/'סכום נכסי הקרן'!$C$42</f>
        <v>3.9453382440353298E-7</v>
      </c>
    </row>
    <row r="270" spans="2:21">
      <c r="B270" s="86" t="s">
        <v>928</v>
      </c>
      <c r="C270" s="83" t="s">
        <v>929</v>
      </c>
      <c r="D270" s="96" t="s">
        <v>30</v>
      </c>
      <c r="E270" s="96" t="s">
        <v>875</v>
      </c>
      <c r="F270" s="83"/>
      <c r="G270" s="96" t="s">
        <v>930</v>
      </c>
      <c r="H270" s="83" t="s">
        <v>918</v>
      </c>
      <c r="I270" s="83" t="s">
        <v>885</v>
      </c>
      <c r="J270" s="83"/>
      <c r="K270" s="93">
        <v>6.9599999990202681</v>
      </c>
      <c r="L270" s="96" t="s">
        <v>134</v>
      </c>
      <c r="M270" s="97">
        <v>0.03</v>
      </c>
      <c r="N270" s="97">
        <v>2.519999999769475E-2</v>
      </c>
      <c r="O270" s="93">
        <v>693.33479999999997</v>
      </c>
      <c r="P270" s="95">
        <v>103.2495</v>
      </c>
      <c r="Q270" s="83"/>
      <c r="R270" s="93">
        <v>2.7762667569999993</v>
      </c>
      <c r="S270" s="94">
        <v>1.3866696E-6</v>
      </c>
      <c r="T270" s="94">
        <v>2.7254582758533106E-4</v>
      </c>
      <c r="U270" s="94">
        <f>R270/'סכום נכסי הקרן'!$C$42</f>
        <v>8.6994756255105211E-5</v>
      </c>
    </row>
    <row r="271" spans="2:21">
      <c r="B271" s="86" t="s">
        <v>931</v>
      </c>
      <c r="C271" s="83" t="s">
        <v>932</v>
      </c>
      <c r="D271" s="96" t="s">
        <v>30</v>
      </c>
      <c r="E271" s="96" t="s">
        <v>875</v>
      </c>
      <c r="F271" s="83"/>
      <c r="G271" s="96" t="s">
        <v>933</v>
      </c>
      <c r="H271" s="83" t="s">
        <v>913</v>
      </c>
      <c r="I271" s="83" t="s">
        <v>914</v>
      </c>
      <c r="J271" s="83"/>
      <c r="K271" s="93">
        <v>7.7899999993508473</v>
      </c>
      <c r="L271" s="96" t="s">
        <v>132</v>
      </c>
      <c r="M271" s="97">
        <v>4.8750000000000002E-2</v>
      </c>
      <c r="N271" s="97">
        <v>3.2999999997918167E-2</v>
      </c>
      <c r="O271" s="93">
        <v>1359.48</v>
      </c>
      <c r="P271" s="95">
        <v>112.4607</v>
      </c>
      <c r="Q271" s="83"/>
      <c r="R271" s="93">
        <v>5.2838102170000001</v>
      </c>
      <c r="S271" s="94">
        <v>1.087584E-6</v>
      </c>
      <c r="T271" s="94">
        <v>5.1871111620132161E-4</v>
      </c>
      <c r="U271" s="94">
        <f>R271/'סכום נכסי הקרן'!$C$42</f>
        <v>1.6556902565906771E-4</v>
      </c>
    </row>
    <row r="272" spans="2:21">
      <c r="B272" s="86" t="s">
        <v>934</v>
      </c>
      <c r="C272" s="83" t="s">
        <v>935</v>
      </c>
      <c r="D272" s="96" t="s">
        <v>30</v>
      </c>
      <c r="E272" s="96" t="s">
        <v>875</v>
      </c>
      <c r="F272" s="83"/>
      <c r="G272" s="96" t="s">
        <v>936</v>
      </c>
      <c r="H272" s="83" t="s">
        <v>918</v>
      </c>
      <c r="I272" s="83" t="s">
        <v>879</v>
      </c>
      <c r="J272" s="83"/>
      <c r="K272" s="93">
        <v>14.330000000241947</v>
      </c>
      <c r="L272" s="96" t="s">
        <v>132</v>
      </c>
      <c r="M272" s="97">
        <v>5.0999999999999997E-2</v>
      </c>
      <c r="N272" s="97">
        <v>4.3700000000509928E-2</v>
      </c>
      <c r="O272" s="93">
        <v>2379.09</v>
      </c>
      <c r="P272" s="95">
        <v>112.09950000000001</v>
      </c>
      <c r="Q272" s="83"/>
      <c r="R272" s="93">
        <v>9.2169722689999993</v>
      </c>
      <c r="S272" s="94">
        <v>3.1721200000000002E-6</v>
      </c>
      <c r="T272" s="94">
        <v>9.0482923823939024E-4</v>
      </c>
      <c r="U272" s="94">
        <f>R272/'סכום נכסי הקרן'!$C$42</f>
        <v>2.8881527826172046E-4</v>
      </c>
    </row>
    <row r="273" spans="2:21">
      <c r="B273" s="86" t="s">
        <v>937</v>
      </c>
      <c r="C273" s="83" t="s">
        <v>938</v>
      </c>
      <c r="D273" s="96" t="s">
        <v>30</v>
      </c>
      <c r="E273" s="96" t="s">
        <v>875</v>
      </c>
      <c r="F273" s="83"/>
      <c r="G273" s="96" t="s">
        <v>898</v>
      </c>
      <c r="H273" s="83" t="s">
        <v>918</v>
      </c>
      <c r="I273" s="83" t="s">
        <v>885</v>
      </c>
      <c r="J273" s="83"/>
      <c r="K273" s="93">
        <v>6.5399999995388809</v>
      </c>
      <c r="L273" s="96" t="s">
        <v>132</v>
      </c>
      <c r="M273" s="97">
        <v>4.4999999999999998E-2</v>
      </c>
      <c r="N273" s="97">
        <v>3.8699999997918247E-2</v>
      </c>
      <c r="O273" s="93">
        <v>1230.3294000000001</v>
      </c>
      <c r="P273" s="95">
        <v>105.065</v>
      </c>
      <c r="Q273" s="83"/>
      <c r="R273" s="93">
        <v>4.4673831389999998</v>
      </c>
      <c r="S273" s="94">
        <v>1.6404392000000001E-6</v>
      </c>
      <c r="T273" s="94">
        <v>4.3856255227980943E-4</v>
      </c>
      <c r="U273" s="94">
        <f>R273/'סכום נכסי הקרן'!$C$42</f>
        <v>1.3998615453488712E-4</v>
      </c>
    </row>
    <row r="274" spans="2:21">
      <c r="B274" s="86" t="s">
        <v>939</v>
      </c>
      <c r="C274" s="83" t="s">
        <v>940</v>
      </c>
      <c r="D274" s="96" t="s">
        <v>30</v>
      </c>
      <c r="E274" s="96" t="s">
        <v>875</v>
      </c>
      <c r="F274" s="83"/>
      <c r="G274" s="96" t="s">
        <v>898</v>
      </c>
      <c r="H274" s="83" t="s">
        <v>918</v>
      </c>
      <c r="I274" s="83" t="s">
        <v>885</v>
      </c>
      <c r="J274" s="83"/>
      <c r="K274" s="93">
        <v>4.9000000002685882</v>
      </c>
      <c r="L274" s="96" t="s">
        <v>132</v>
      </c>
      <c r="M274" s="97">
        <v>5.7500000000000002E-2</v>
      </c>
      <c r="N274" s="97">
        <v>3.6600000002864938E-2</v>
      </c>
      <c r="O274" s="93">
        <v>576.07965000000002</v>
      </c>
      <c r="P274" s="95">
        <v>112.2042</v>
      </c>
      <c r="Q274" s="83"/>
      <c r="R274" s="93">
        <v>2.2339089460000001</v>
      </c>
      <c r="S274" s="94">
        <v>8.2297092857142864E-7</v>
      </c>
      <c r="T274" s="94">
        <v>2.1930261596899022E-4</v>
      </c>
      <c r="U274" s="94">
        <f>R274/'סכום נכסי הקרן'!$C$42</f>
        <v>6.999988879432059E-5</v>
      </c>
    </row>
    <row r="275" spans="2:21">
      <c r="B275" s="86" t="s">
        <v>941</v>
      </c>
      <c r="C275" s="83" t="s">
        <v>942</v>
      </c>
      <c r="D275" s="96" t="s">
        <v>30</v>
      </c>
      <c r="E275" s="96" t="s">
        <v>875</v>
      </c>
      <c r="F275" s="83"/>
      <c r="G275" s="96" t="s">
        <v>907</v>
      </c>
      <c r="H275" s="83" t="s">
        <v>878</v>
      </c>
      <c r="I275" s="83" t="s">
        <v>885</v>
      </c>
      <c r="J275" s="83"/>
      <c r="K275" s="93">
        <v>3.4799999998698947</v>
      </c>
      <c r="L275" s="96" t="s">
        <v>132</v>
      </c>
      <c r="M275" s="97">
        <v>7.8750000000000001E-2</v>
      </c>
      <c r="N275" s="97">
        <v>4.0199999998431081E-2</v>
      </c>
      <c r="O275" s="93">
        <v>1325.4929999999999</v>
      </c>
      <c r="P275" s="95">
        <v>114.09399999999999</v>
      </c>
      <c r="Q275" s="83"/>
      <c r="R275" s="93">
        <v>5.2265363909999998</v>
      </c>
      <c r="S275" s="94">
        <v>7.5742457142857138E-7</v>
      </c>
      <c r="T275" s="94">
        <v>5.1308855047820065E-4</v>
      </c>
      <c r="U275" s="94">
        <f>R275/'סכום נכסי הקרן'!$C$42</f>
        <v>1.6377434129737786E-4</v>
      </c>
    </row>
    <row r="276" spans="2:21">
      <c r="B276" s="86" t="s">
        <v>943</v>
      </c>
      <c r="C276" s="83" t="s">
        <v>944</v>
      </c>
      <c r="D276" s="96" t="s">
        <v>30</v>
      </c>
      <c r="E276" s="96" t="s">
        <v>875</v>
      </c>
      <c r="F276" s="83"/>
      <c r="G276" s="96" t="s">
        <v>945</v>
      </c>
      <c r="H276" s="83" t="s">
        <v>878</v>
      </c>
      <c r="I276" s="83" t="s">
        <v>885</v>
      </c>
      <c r="J276" s="83"/>
      <c r="K276" s="93">
        <v>6.7100000005298748</v>
      </c>
      <c r="L276" s="96" t="s">
        <v>132</v>
      </c>
      <c r="M276" s="97">
        <v>4.2500000000000003E-2</v>
      </c>
      <c r="N276" s="97">
        <v>3.900000000358278E-2</v>
      </c>
      <c r="O276" s="93">
        <v>1495.4280000000001</v>
      </c>
      <c r="P276" s="95">
        <v>102.61109999999999</v>
      </c>
      <c r="Q276" s="83"/>
      <c r="R276" s="93">
        <v>5.3031465889999998</v>
      </c>
      <c r="S276" s="94">
        <v>2.4923800000000004E-6</v>
      </c>
      <c r="T276" s="94">
        <v>5.2060936589074717E-4</v>
      </c>
      <c r="U276" s="94">
        <f>R276/'סכום נכסי הקרן'!$C$42</f>
        <v>1.6617493392229806E-4</v>
      </c>
    </row>
    <row r="277" spans="2:21">
      <c r="B277" s="86" t="s">
        <v>946</v>
      </c>
      <c r="C277" s="83" t="s">
        <v>947</v>
      </c>
      <c r="D277" s="96" t="s">
        <v>30</v>
      </c>
      <c r="E277" s="96" t="s">
        <v>875</v>
      </c>
      <c r="F277" s="83"/>
      <c r="G277" s="96" t="s">
        <v>945</v>
      </c>
      <c r="H277" s="83" t="s">
        <v>878</v>
      </c>
      <c r="I277" s="83" t="s">
        <v>885</v>
      </c>
      <c r="J277" s="83"/>
      <c r="K277" s="93">
        <v>1.5100000000795719</v>
      </c>
      <c r="L277" s="96" t="s">
        <v>132</v>
      </c>
      <c r="M277" s="97">
        <v>5.2499999999999998E-2</v>
      </c>
      <c r="N277" s="97">
        <v>2.8400000001228474E-2</v>
      </c>
      <c r="O277" s="93">
        <v>1893.687666</v>
      </c>
      <c r="P277" s="95">
        <v>109.45489999999999</v>
      </c>
      <c r="Q277" s="83"/>
      <c r="R277" s="93">
        <v>7.1633695929999996</v>
      </c>
      <c r="S277" s="94">
        <v>3.1561461099999999E-6</v>
      </c>
      <c r="T277" s="94">
        <v>7.032272706148251E-4</v>
      </c>
      <c r="U277" s="94">
        <f>R277/'סכום נכסי הקרן'!$C$42</f>
        <v>2.2446531484664078E-4</v>
      </c>
    </row>
    <row r="278" spans="2:21">
      <c r="B278" s="86" t="s">
        <v>948</v>
      </c>
      <c r="C278" s="83" t="s">
        <v>949</v>
      </c>
      <c r="D278" s="96" t="s">
        <v>30</v>
      </c>
      <c r="E278" s="96" t="s">
        <v>875</v>
      </c>
      <c r="F278" s="83"/>
      <c r="G278" s="96" t="s">
        <v>950</v>
      </c>
      <c r="H278" s="83" t="s">
        <v>878</v>
      </c>
      <c r="I278" s="83" t="s">
        <v>885</v>
      </c>
      <c r="J278" s="83"/>
      <c r="K278" s="93">
        <v>7.4599999997886499</v>
      </c>
      <c r="L278" s="96" t="s">
        <v>132</v>
      </c>
      <c r="M278" s="97">
        <v>4.7500000000000001E-2</v>
      </c>
      <c r="N278" s="97">
        <v>3.5299999999007688E-2</v>
      </c>
      <c r="O278" s="93">
        <v>4078.44</v>
      </c>
      <c r="P278" s="95">
        <v>110.1046</v>
      </c>
      <c r="Q278" s="83"/>
      <c r="R278" s="93">
        <v>15.519338618000001</v>
      </c>
      <c r="S278" s="94">
        <v>1.3594799999999999E-6</v>
      </c>
      <c r="T278" s="94">
        <v>1.5235319072113933E-3</v>
      </c>
      <c r="U278" s="94">
        <f>R278/'סכום נכסי הקרן'!$C$42</f>
        <v>4.8630092079921552E-4</v>
      </c>
    </row>
    <row r="279" spans="2:21">
      <c r="B279" s="86" t="s">
        <v>951</v>
      </c>
      <c r="C279" s="83" t="s">
        <v>952</v>
      </c>
      <c r="D279" s="96" t="s">
        <v>30</v>
      </c>
      <c r="E279" s="96" t="s">
        <v>875</v>
      </c>
      <c r="F279" s="83"/>
      <c r="G279" s="96" t="s">
        <v>877</v>
      </c>
      <c r="H279" s="83" t="s">
        <v>878</v>
      </c>
      <c r="I279" s="83" t="s">
        <v>885</v>
      </c>
      <c r="J279" s="83"/>
      <c r="K279" s="93">
        <v>7.9899999994534836</v>
      </c>
      <c r="L279" s="96" t="s">
        <v>132</v>
      </c>
      <c r="M279" s="97">
        <v>3.7000000000000005E-2</v>
      </c>
      <c r="N279" s="97">
        <v>3.4199999999142722E-2</v>
      </c>
      <c r="O279" s="93">
        <v>1053.597</v>
      </c>
      <c r="P279" s="95">
        <v>102.51309999999999</v>
      </c>
      <c r="Q279" s="83"/>
      <c r="R279" s="93">
        <v>3.7327373959999997</v>
      </c>
      <c r="S279" s="94">
        <v>7.0239799999999999E-7</v>
      </c>
      <c r="T279" s="94">
        <v>3.6644245376869376E-4</v>
      </c>
      <c r="U279" s="94">
        <f>R279/'סכום נכסי הקרן'!$C$42</f>
        <v>1.1696591442827849E-4</v>
      </c>
    </row>
    <row r="280" spans="2:21">
      <c r="B280" s="86" t="s">
        <v>953</v>
      </c>
      <c r="C280" s="83" t="s">
        <v>954</v>
      </c>
      <c r="D280" s="96" t="s">
        <v>30</v>
      </c>
      <c r="E280" s="96" t="s">
        <v>875</v>
      </c>
      <c r="F280" s="83"/>
      <c r="G280" s="96" t="s">
        <v>955</v>
      </c>
      <c r="H280" s="83" t="s">
        <v>878</v>
      </c>
      <c r="I280" s="83" t="s">
        <v>885</v>
      </c>
      <c r="J280" s="83"/>
      <c r="K280" s="93">
        <v>7.6199999998036931</v>
      </c>
      <c r="L280" s="96" t="s">
        <v>132</v>
      </c>
      <c r="M280" s="97">
        <v>5.2999999999999999E-2</v>
      </c>
      <c r="N280" s="97">
        <v>3.7099999999335082E-2</v>
      </c>
      <c r="O280" s="93">
        <v>1610.9838</v>
      </c>
      <c r="P280" s="95">
        <v>113.4543</v>
      </c>
      <c r="Q280" s="83"/>
      <c r="R280" s="93">
        <v>6.3166350019999999</v>
      </c>
      <c r="S280" s="94">
        <v>9.2056217142857137E-7</v>
      </c>
      <c r="T280" s="94">
        <v>6.2010342119821009E-4</v>
      </c>
      <c r="U280" s="94">
        <f>R280/'סכום נכסי הקרן'!$C$42</f>
        <v>1.9793275302739801E-4</v>
      </c>
    </row>
    <row r="281" spans="2:21">
      <c r="B281" s="86" t="s">
        <v>956</v>
      </c>
      <c r="C281" s="83" t="s">
        <v>957</v>
      </c>
      <c r="D281" s="96" t="s">
        <v>30</v>
      </c>
      <c r="E281" s="96" t="s">
        <v>875</v>
      </c>
      <c r="F281" s="83"/>
      <c r="G281" s="96" t="s">
        <v>877</v>
      </c>
      <c r="H281" s="83" t="s">
        <v>878</v>
      </c>
      <c r="I281" s="83" t="s">
        <v>879</v>
      </c>
      <c r="J281" s="83"/>
      <c r="K281" s="93">
        <v>3.3599999997919827</v>
      </c>
      <c r="L281" s="96" t="s">
        <v>132</v>
      </c>
      <c r="M281" s="97">
        <v>5.8749999999999997E-2</v>
      </c>
      <c r="N281" s="97">
        <v>2.7399999997994123E-2</v>
      </c>
      <c r="O281" s="93">
        <v>693.33479999999997</v>
      </c>
      <c r="P281" s="95">
        <v>112.3496</v>
      </c>
      <c r="Q281" s="83"/>
      <c r="R281" s="93">
        <v>2.6920814709999998</v>
      </c>
      <c r="S281" s="94">
        <v>3.8518599999999997E-7</v>
      </c>
      <c r="T281" s="94">
        <v>2.642813665476709E-4</v>
      </c>
      <c r="U281" s="94">
        <f>R281/'סכום נכסי הקרן'!$C$42</f>
        <v>8.4356797054185284E-5</v>
      </c>
    </row>
    <row r="282" spans="2:21">
      <c r="B282" s="86" t="s">
        <v>958</v>
      </c>
      <c r="C282" s="83" t="s">
        <v>959</v>
      </c>
      <c r="D282" s="96" t="s">
        <v>30</v>
      </c>
      <c r="E282" s="96" t="s">
        <v>875</v>
      </c>
      <c r="F282" s="83"/>
      <c r="G282" s="96" t="s">
        <v>877</v>
      </c>
      <c r="H282" s="83" t="s">
        <v>878</v>
      </c>
      <c r="I282" s="83" t="s">
        <v>885</v>
      </c>
      <c r="J282" s="83"/>
      <c r="K282" s="93">
        <v>7.3500000004198895</v>
      </c>
      <c r="L282" s="96" t="s">
        <v>132</v>
      </c>
      <c r="M282" s="97">
        <v>5.2499999999999998E-2</v>
      </c>
      <c r="N282" s="97">
        <v>3.6200000002531867E-2</v>
      </c>
      <c r="O282" s="93">
        <v>2039.22</v>
      </c>
      <c r="P282" s="95">
        <v>113.2067</v>
      </c>
      <c r="Q282" s="83"/>
      <c r="R282" s="93">
        <v>7.978295879</v>
      </c>
      <c r="S282" s="94">
        <v>1.3594799999999999E-6</v>
      </c>
      <c r="T282" s="94">
        <v>7.8322850193703205E-4</v>
      </c>
      <c r="U282" s="94">
        <f>R282/'סכום נכסי הקרן'!$C$42</f>
        <v>2.5000115841703884E-4</v>
      </c>
    </row>
    <row r="283" spans="2:21">
      <c r="B283" s="86" t="s">
        <v>960</v>
      </c>
      <c r="C283" s="83" t="s">
        <v>961</v>
      </c>
      <c r="D283" s="96" t="s">
        <v>30</v>
      </c>
      <c r="E283" s="96" t="s">
        <v>875</v>
      </c>
      <c r="F283" s="83"/>
      <c r="G283" s="137" t="s">
        <v>933</v>
      </c>
      <c r="H283" s="83" t="s">
        <v>878</v>
      </c>
      <c r="I283" s="83" t="s">
        <v>885</v>
      </c>
      <c r="J283" s="83"/>
      <c r="K283" s="93">
        <v>4.5499999996821572</v>
      </c>
      <c r="L283" s="96" t="s">
        <v>132</v>
      </c>
      <c r="M283" s="97">
        <v>4.1250000000000002E-2</v>
      </c>
      <c r="N283" s="97">
        <v>3.7499999997490721E-2</v>
      </c>
      <c r="O283" s="93">
        <v>1699.35</v>
      </c>
      <c r="P283" s="95">
        <v>101.78530000000001</v>
      </c>
      <c r="Q283" s="83"/>
      <c r="R283" s="93">
        <v>5.9778053980000001</v>
      </c>
      <c r="S283" s="94">
        <v>3.9984705882352943E-6</v>
      </c>
      <c r="T283" s="94">
        <v>5.8684055313996248E-4</v>
      </c>
      <c r="U283" s="94">
        <f>R283/'סכום נכסי הקרן'!$C$42</f>
        <v>1.8731547400056354E-4</v>
      </c>
    </row>
    <row r="284" spans="2:21">
      <c r="B284" s="86" t="s">
        <v>962</v>
      </c>
      <c r="C284" s="83" t="s">
        <v>963</v>
      </c>
      <c r="D284" s="96" t="s">
        <v>30</v>
      </c>
      <c r="E284" s="96" t="s">
        <v>875</v>
      </c>
      <c r="F284" s="83"/>
      <c r="G284" s="96" t="s">
        <v>964</v>
      </c>
      <c r="H284" s="83" t="s">
        <v>965</v>
      </c>
      <c r="I284" s="83" t="s">
        <v>914</v>
      </c>
      <c r="J284" s="83"/>
      <c r="K284" s="93">
        <v>5.1200000005031656</v>
      </c>
      <c r="L284" s="96" t="s">
        <v>132</v>
      </c>
      <c r="M284" s="97">
        <v>5.2499999999999998E-2</v>
      </c>
      <c r="N284" s="97">
        <v>3.2000000004354323E-2</v>
      </c>
      <c r="O284" s="93">
        <v>1063.7931000000001</v>
      </c>
      <c r="P284" s="95">
        <v>112.44</v>
      </c>
      <c r="Q284" s="83"/>
      <c r="R284" s="93">
        <v>4.1338216910000005</v>
      </c>
      <c r="S284" s="94">
        <v>8.5103448000000012E-7</v>
      </c>
      <c r="T284" s="94">
        <v>4.0581685856485883E-4</v>
      </c>
      <c r="U284" s="94">
        <f>R284/'סכום נכסי הקרן'!$C$42</f>
        <v>1.2953395400635558E-4</v>
      </c>
    </row>
    <row r="285" spans="2:21">
      <c r="B285" s="86" t="s">
        <v>966</v>
      </c>
      <c r="C285" s="83" t="s">
        <v>967</v>
      </c>
      <c r="D285" s="96" t="s">
        <v>30</v>
      </c>
      <c r="E285" s="96" t="s">
        <v>875</v>
      </c>
      <c r="F285" s="83"/>
      <c r="G285" s="96" t="s">
        <v>968</v>
      </c>
      <c r="H285" s="83" t="s">
        <v>878</v>
      </c>
      <c r="I285" s="83" t="s">
        <v>879</v>
      </c>
      <c r="J285" s="83"/>
      <c r="K285" s="93">
        <v>8.0000000054185519E-2</v>
      </c>
      <c r="L285" s="96" t="s">
        <v>132</v>
      </c>
      <c r="M285" s="97">
        <v>5.2499999999999998E-2</v>
      </c>
      <c r="N285" s="97">
        <v>1E-3</v>
      </c>
      <c r="O285" s="93">
        <v>2025.693174</v>
      </c>
      <c r="P285" s="95">
        <v>105.44580000000001</v>
      </c>
      <c r="Q285" s="83"/>
      <c r="R285" s="93">
        <v>7.3820472699999993</v>
      </c>
      <c r="S285" s="94">
        <v>3.116451036923077E-6</v>
      </c>
      <c r="T285" s="94">
        <v>7.2469483611519695E-4</v>
      </c>
      <c r="U285" s="94">
        <f>R285/'סכום נכסי הקרן'!$C$42</f>
        <v>2.3131761430996919E-4</v>
      </c>
    </row>
    <row r="286" spans="2:21">
      <c r="B286" s="86" t="s">
        <v>969</v>
      </c>
      <c r="C286" s="83" t="s">
        <v>970</v>
      </c>
      <c r="D286" s="96" t="s">
        <v>30</v>
      </c>
      <c r="E286" s="96" t="s">
        <v>875</v>
      </c>
      <c r="F286" s="83"/>
      <c r="G286" s="96" t="s">
        <v>907</v>
      </c>
      <c r="H286" s="83" t="s">
        <v>878</v>
      </c>
      <c r="I286" s="83" t="s">
        <v>879</v>
      </c>
      <c r="J286" s="83"/>
      <c r="K286" s="93">
        <v>4.8499999997991301</v>
      </c>
      <c r="L286" s="96" t="s">
        <v>132</v>
      </c>
      <c r="M286" s="97">
        <v>4.8750000000000002E-2</v>
      </c>
      <c r="N286" s="97">
        <v>3.3799999999615728E-2</v>
      </c>
      <c r="O286" s="93">
        <v>1541.446398</v>
      </c>
      <c r="P286" s="95">
        <v>107.4684</v>
      </c>
      <c r="Q286" s="83"/>
      <c r="R286" s="93">
        <v>5.7250969189999994</v>
      </c>
      <c r="S286" s="94">
        <v>2.0552618640000002E-6</v>
      </c>
      <c r="T286" s="94">
        <v>5.6203218723880157E-4</v>
      </c>
      <c r="U286" s="94">
        <f>R286/'סכום נכסי הקרן'!$C$42</f>
        <v>1.7939681399472196E-4</v>
      </c>
    </row>
    <row r="287" spans="2:21">
      <c r="B287" s="86" t="s">
        <v>971</v>
      </c>
      <c r="C287" s="83" t="s">
        <v>972</v>
      </c>
      <c r="D287" s="96" t="s">
        <v>30</v>
      </c>
      <c r="E287" s="96" t="s">
        <v>875</v>
      </c>
      <c r="F287" s="83"/>
      <c r="G287" s="96" t="s">
        <v>973</v>
      </c>
      <c r="H287" s="83" t="s">
        <v>965</v>
      </c>
      <c r="I287" s="83" t="s">
        <v>914</v>
      </c>
      <c r="J287" s="83"/>
      <c r="K287" s="93">
        <v>8.3600000003053196</v>
      </c>
      <c r="L287" s="96" t="s">
        <v>134</v>
      </c>
      <c r="M287" s="97">
        <v>2.8750000000000001E-2</v>
      </c>
      <c r="N287" s="97">
        <v>1.9900000000218087E-2</v>
      </c>
      <c r="O287" s="93">
        <v>1740.1343999999999</v>
      </c>
      <c r="P287" s="95">
        <v>108.71259999999999</v>
      </c>
      <c r="Q287" s="83"/>
      <c r="R287" s="93">
        <v>7.3365689160000001</v>
      </c>
      <c r="S287" s="94">
        <v>1.7401343999999999E-6</v>
      </c>
      <c r="T287" s="94">
        <v>7.2023023068890058E-4</v>
      </c>
      <c r="U287" s="94">
        <f>R287/'סכום נכסי הקרן'!$C$42</f>
        <v>2.2989254292187661E-4</v>
      </c>
    </row>
    <row r="288" spans="2:21">
      <c r="B288" s="86" t="s">
        <v>974</v>
      </c>
      <c r="C288" s="83" t="s">
        <v>975</v>
      </c>
      <c r="D288" s="96" t="s">
        <v>30</v>
      </c>
      <c r="E288" s="96" t="s">
        <v>875</v>
      </c>
      <c r="F288" s="83"/>
      <c r="G288" s="96" t="s">
        <v>917</v>
      </c>
      <c r="H288" s="83" t="s">
        <v>878</v>
      </c>
      <c r="I288" s="83" t="s">
        <v>885</v>
      </c>
      <c r="J288" s="83"/>
      <c r="K288" s="93">
        <v>15.910000001005148</v>
      </c>
      <c r="L288" s="96" t="s">
        <v>132</v>
      </c>
      <c r="M288" s="97">
        <v>4.2000000000000003E-2</v>
      </c>
      <c r="N288" s="97">
        <v>4.2200000002646607E-2</v>
      </c>
      <c r="O288" s="93">
        <v>2039.22</v>
      </c>
      <c r="P288" s="95">
        <v>100.79300000000001</v>
      </c>
      <c r="Q288" s="83"/>
      <c r="R288" s="93">
        <v>7.1034313460000007</v>
      </c>
      <c r="S288" s="94">
        <v>1.1329E-6</v>
      </c>
      <c r="T288" s="94">
        <v>6.9734313895080541E-4</v>
      </c>
      <c r="U288" s="94">
        <f>R288/'סכום נכסי הקרן'!$C$42</f>
        <v>2.2258714043311371E-4</v>
      </c>
    </row>
    <row r="289" spans="2:21">
      <c r="B289" s="86" t="s">
        <v>976</v>
      </c>
      <c r="C289" s="83" t="s">
        <v>977</v>
      </c>
      <c r="D289" s="96" t="s">
        <v>30</v>
      </c>
      <c r="E289" s="96" t="s">
        <v>875</v>
      </c>
      <c r="F289" s="83"/>
      <c r="G289" s="96" t="s">
        <v>955</v>
      </c>
      <c r="H289" s="83" t="s">
        <v>878</v>
      </c>
      <c r="I289" s="83" t="s">
        <v>885</v>
      </c>
      <c r="J289" s="83"/>
      <c r="K289" s="93">
        <v>7.6099999998673011</v>
      </c>
      <c r="L289" s="96" t="s">
        <v>132</v>
      </c>
      <c r="M289" s="97">
        <v>4.5999999999999999E-2</v>
      </c>
      <c r="N289" s="97">
        <v>3.3499999998771304E-2</v>
      </c>
      <c r="O289" s="93">
        <v>2680.8265860000001</v>
      </c>
      <c r="P289" s="95">
        <v>109.8048</v>
      </c>
      <c r="Q289" s="83"/>
      <c r="R289" s="93">
        <v>10.173343135</v>
      </c>
      <c r="S289" s="94">
        <v>3.3510332325000002E-6</v>
      </c>
      <c r="T289" s="94">
        <v>9.987160697174037E-4</v>
      </c>
      <c r="U289" s="94">
        <f>R289/'סכום נכסי הקרן'!$C$42</f>
        <v>3.1878331003221865E-4</v>
      </c>
    </row>
    <row r="290" spans="2:21">
      <c r="B290" s="86" t="s">
        <v>978</v>
      </c>
      <c r="C290" s="83" t="s">
        <v>979</v>
      </c>
      <c r="D290" s="96" t="s">
        <v>30</v>
      </c>
      <c r="E290" s="96" t="s">
        <v>875</v>
      </c>
      <c r="F290" s="83"/>
      <c r="G290" s="96" t="s">
        <v>950</v>
      </c>
      <c r="H290" s="83" t="s">
        <v>878</v>
      </c>
      <c r="I290" s="83" t="s">
        <v>885</v>
      </c>
      <c r="J290" s="83"/>
      <c r="K290" s="93">
        <v>7.7599999999054461</v>
      </c>
      <c r="L290" s="96" t="s">
        <v>132</v>
      </c>
      <c r="M290" s="97">
        <v>4.2999999999999997E-2</v>
      </c>
      <c r="N290" s="97">
        <v>3.2499999999261307E-2</v>
      </c>
      <c r="O290" s="93">
        <v>2718.96</v>
      </c>
      <c r="P290" s="95">
        <v>108.0483</v>
      </c>
      <c r="Q290" s="83"/>
      <c r="R290" s="93">
        <v>10.153005571</v>
      </c>
      <c r="S290" s="94">
        <v>2.7189599999999999E-6</v>
      </c>
      <c r="T290" s="94">
        <v>9.9671953311029492E-4</v>
      </c>
      <c r="U290" s="94">
        <f>R290/'סכום נכסי הקרן'!$C$42</f>
        <v>3.181460292599219E-4</v>
      </c>
    </row>
    <row r="291" spans="2:21">
      <c r="B291" s="86" t="s">
        <v>980</v>
      </c>
      <c r="C291" s="83" t="s">
        <v>981</v>
      </c>
      <c r="D291" s="96" t="s">
        <v>30</v>
      </c>
      <c r="E291" s="96" t="s">
        <v>875</v>
      </c>
      <c r="F291" s="83"/>
      <c r="G291" s="96" t="s">
        <v>950</v>
      </c>
      <c r="H291" s="83" t="s">
        <v>878</v>
      </c>
      <c r="I291" s="83" t="s">
        <v>885</v>
      </c>
      <c r="J291" s="83"/>
      <c r="K291" s="93">
        <v>7.1099999981849207</v>
      </c>
      <c r="L291" s="96" t="s">
        <v>132</v>
      </c>
      <c r="M291" s="97">
        <v>5.5500000000000001E-2</v>
      </c>
      <c r="N291" s="97">
        <v>3.2699999989109524E-2</v>
      </c>
      <c r="O291" s="93">
        <v>339.87</v>
      </c>
      <c r="P291" s="95">
        <v>117.2621</v>
      </c>
      <c r="Q291" s="83"/>
      <c r="R291" s="93">
        <v>1.3773495499999999</v>
      </c>
      <c r="S291" s="94">
        <v>6.7973999999999997E-7</v>
      </c>
      <c r="T291" s="94">
        <v>1.3521426643622539E-4</v>
      </c>
      <c r="U291" s="94">
        <f>R291/'סכום נכסי הקרן'!$C$42</f>
        <v>4.3159465162420949E-5</v>
      </c>
    </row>
    <row r="292" spans="2:21">
      <c r="B292" s="86" t="s">
        <v>982</v>
      </c>
      <c r="C292" s="83" t="s">
        <v>983</v>
      </c>
      <c r="D292" s="96" t="s">
        <v>30</v>
      </c>
      <c r="E292" s="96" t="s">
        <v>875</v>
      </c>
      <c r="F292" s="83"/>
      <c r="G292" s="96" t="s">
        <v>930</v>
      </c>
      <c r="H292" s="83" t="s">
        <v>878</v>
      </c>
      <c r="I292" s="83" t="s">
        <v>885</v>
      </c>
      <c r="J292" s="83"/>
      <c r="K292" s="93">
        <v>2.5399999998923062</v>
      </c>
      <c r="L292" s="96" t="s">
        <v>132</v>
      </c>
      <c r="M292" s="97">
        <v>4.7500000000000001E-2</v>
      </c>
      <c r="N292" s="97">
        <v>3.5399999998923064E-2</v>
      </c>
      <c r="O292" s="93">
        <v>2739.0803040000001</v>
      </c>
      <c r="P292" s="95">
        <v>103.9772</v>
      </c>
      <c r="Q292" s="83"/>
      <c r="R292" s="93">
        <v>9.8427557889999999</v>
      </c>
      <c r="S292" s="94">
        <v>3.04342256E-6</v>
      </c>
      <c r="T292" s="94">
        <v>9.662623432958946E-4</v>
      </c>
      <c r="U292" s="94">
        <f>R292/'סכום נכסי הקרן'!$C$42</f>
        <v>3.0842430345845223E-4</v>
      </c>
    </row>
    <row r="293" spans="2:21">
      <c r="B293" s="86" t="s">
        <v>984</v>
      </c>
      <c r="C293" s="83" t="s">
        <v>985</v>
      </c>
      <c r="D293" s="96" t="s">
        <v>30</v>
      </c>
      <c r="E293" s="96" t="s">
        <v>875</v>
      </c>
      <c r="F293" s="83"/>
      <c r="G293" s="96" t="s">
        <v>907</v>
      </c>
      <c r="H293" s="83" t="s">
        <v>878</v>
      </c>
      <c r="I293" s="83" t="s">
        <v>879</v>
      </c>
      <c r="J293" s="83"/>
      <c r="K293" s="93">
        <v>4.7100000002086055</v>
      </c>
      <c r="L293" s="96" t="s">
        <v>132</v>
      </c>
      <c r="M293" s="97">
        <v>3.5159999999999997E-2</v>
      </c>
      <c r="N293" s="97">
        <v>3.2600000001537094E-2</v>
      </c>
      <c r="O293" s="93">
        <v>1819.4600579999999</v>
      </c>
      <c r="P293" s="95">
        <v>101.39279999999999</v>
      </c>
      <c r="Q293" s="83"/>
      <c r="R293" s="93">
        <v>6.3756339770000015</v>
      </c>
      <c r="S293" s="94">
        <v>1.8194600579999999E-6</v>
      </c>
      <c r="T293" s="94">
        <v>6.2589534462470303E-4</v>
      </c>
      <c r="U293" s="94">
        <f>R293/'סכום נכסי הקרן'!$C$42</f>
        <v>1.9978149520481485E-4</v>
      </c>
    </row>
    <row r="294" spans="2:21">
      <c r="B294" s="86" t="s">
        <v>986</v>
      </c>
      <c r="C294" s="83" t="s">
        <v>987</v>
      </c>
      <c r="D294" s="96" t="s">
        <v>30</v>
      </c>
      <c r="E294" s="96" t="s">
        <v>875</v>
      </c>
      <c r="F294" s="83"/>
      <c r="G294" s="96" t="s">
        <v>907</v>
      </c>
      <c r="H294" s="83" t="s">
        <v>878</v>
      </c>
      <c r="I294" s="83" t="s">
        <v>879</v>
      </c>
      <c r="J294" s="83"/>
      <c r="K294" s="93">
        <v>6.1500000007164957</v>
      </c>
      <c r="L294" s="96" t="s">
        <v>132</v>
      </c>
      <c r="M294" s="97">
        <v>4.2999999999999997E-2</v>
      </c>
      <c r="N294" s="97">
        <v>3.440000000414653E-2</v>
      </c>
      <c r="O294" s="93">
        <v>890.45940000000007</v>
      </c>
      <c r="P294" s="95">
        <v>106.57769999999999</v>
      </c>
      <c r="Q294" s="83"/>
      <c r="R294" s="93">
        <v>3.2798523309999998</v>
      </c>
      <c r="S294" s="94">
        <v>7.1236752000000008E-7</v>
      </c>
      <c r="T294" s="94">
        <v>3.2198277260504348E-4</v>
      </c>
      <c r="U294" s="94">
        <f>R294/'סכום נכסי הקרן'!$C$42</f>
        <v>1.027746895605982E-4</v>
      </c>
    </row>
    <row r="295" spans="2:21">
      <c r="B295" s="86" t="s">
        <v>988</v>
      </c>
      <c r="C295" s="83" t="s">
        <v>989</v>
      </c>
      <c r="D295" s="96" t="s">
        <v>30</v>
      </c>
      <c r="E295" s="96" t="s">
        <v>875</v>
      </c>
      <c r="F295" s="83"/>
      <c r="G295" s="96" t="s">
        <v>907</v>
      </c>
      <c r="H295" s="83" t="s">
        <v>965</v>
      </c>
      <c r="I295" s="83" t="s">
        <v>914</v>
      </c>
      <c r="J295" s="83"/>
      <c r="K295" s="93">
        <v>3.6299999998539842</v>
      </c>
      <c r="L295" s="96" t="s">
        <v>132</v>
      </c>
      <c r="M295" s="97">
        <v>6.25E-2</v>
      </c>
      <c r="N295" s="97">
        <v>4.159999999789088E-2</v>
      </c>
      <c r="O295" s="93">
        <v>1264.3163999999999</v>
      </c>
      <c r="P295" s="95">
        <v>112.8502</v>
      </c>
      <c r="Q295" s="83"/>
      <c r="R295" s="93">
        <v>4.9309650439999997</v>
      </c>
      <c r="S295" s="94">
        <v>2.5286327999999998E-6</v>
      </c>
      <c r="T295" s="94">
        <v>4.8407234114762653E-4</v>
      </c>
      <c r="U295" s="94">
        <f>R295/'סכום נכסי הקרן'!$C$42</f>
        <v>1.5451256656934579E-4</v>
      </c>
    </row>
    <row r="296" spans="2:21">
      <c r="B296" s="86" t="s">
        <v>990</v>
      </c>
      <c r="C296" s="83" t="s">
        <v>991</v>
      </c>
      <c r="D296" s="96" t="s">
        <v>30</v>
      </c>
      <c r="E296" s="96" t="s">
        <v>875</v>
      </c>
      <c r="F296" s="83"/>
      <c r="G296" s="96" t="s">
        <v>930</v>
      </c>
      <c r="H296" s="83" t="s">
        <v>878</v>
      </c>
      <c r="I296" s="83" t="s">
        <v>879</v>
      </c>
      <c r="J296" s="83"/>
      <c r="K296" s="93">
        <v>5.9999999996012194</v>
      </c>
      <c r="L296" s="96" t="s">
        <v>132</v>
      </c>
      <c r="M296" s="97">
        <v>5.2999999999999999E-2</v>
      </c>
      <c r="N296" s="97">
        <v>4.9099999996982564E-2</v>
      </c>
      <c r="O296" s="93">
        <v>2103.7953000000002</v>
      </c>
      <c r="P296" s="95">
        <v>103.4688</v>
      </c>
      <c r="Q296" s="83"/>
      <c r="R296" s="93">
        <v>7.5229255969999995</v>
      </c>
      <c r="S296" s="94">
        <v>1.4025302000000002E-6</v>
      </c>
      <c r="T296" s="94">
        <v>7.3852484727109254E-4</v>
      </c>
      <c r="U296" s="94">
        <f>R296/'סכום נכסי הקרן'!$C$42</f>
        <v>2.3573205888309637E-4</v>
      </c>
    </row>
    <row r="297" spans="2:21">
      <c r="B297" s="86" t="s">
        <v>992</v>
      </c>
      <c r="C297" s="83" t="s">
        <v>993</v>
      </c>
      <c r="D297" s="96" t="s">
        <v>30</v>
      </c>
      <c r="E297" s="96" t="s">
        <v>875</v>
      </c>
      <c r="F297" s="83"/>
      <c r="G297" s="96" t="s">
        <v>930</v>
      </c>
      <c r="H297" s="83" t="s">
        <v>878</v>
      </c>
      <c r="I297" s="83" t="s">
        <v>879</v>
      </c>
      <c r="J297" s="83"/>
      <c r="K297" s="93">
        <v>5.5099999994315869</v>
      </c>
      <c r="L297" s="96" t="s">
        <v>132</v>
      </c>
      <c r="M297" s="97">
        <v>5.8749999999999997E-2</v>
      </c>
      <c r="N297" s="97">
        <v>4.3899999990783971E-2</v>
      </c>
      <c r="O297" s="93">
        <v>475.81799999999998</v>
      </c>
      <c r="P297" s="95">
        <v>110.19410000000001</v>
      </c>
      <c r="Q297" s="83"/>
      <c r="R297" s="93">
        <v>1.8120619529999999</v>
      </c>
      <c r="S297" s="94">
        <v>3.9651499999999997E-7</v>
      </c>
      <c r="T297" s="94">
        <v>1.7788993920380558E-4</v>
      </c>
      <c r="U297" s="94">
        <f>R297/'סכום נכסי הקרן'!$C$42</f>
        <v>5.678124680307331E-5</v>
      </c>
    </row>
    <row r="298" spans="2:21">
      <c r="B298" s="86" t="s">
        <v>994</v>
      </c>
      <c r="C298" s="83" t="s">
        <v>995</v>
      </c>
      <c r="D298" s="96" t="s">
        <v>30</v>
      </c>
      <c r="E298" s="96" t="s">
        <v>875</v>
      </c>
      <c r="F298" s="83"/>
      <c r="G298" s="96" t="s">
        <v>968</v>
      </c>
      <c r="H298" s="83" t="s">
        <v>878</v>
      </c>
      <c r="I298" s="83" t="s">
        <v>885</v>
      </c>
      <c r="J298" s="83"/>
      <c r="K298" s="93">
        <v>7.1500000003565463</v>
      </c>
      <c r="L298" s="96" t="s">
        <v>134</v>
      </c>
      <c r="M298" s="97">
        <v>4.6249999999999999E-2</v>
      </c>
      <c r="N298" s="97">
        <v>2.8300000001295209E-2</v>
      </c>
      <c r="O298" s="93">
        <v>1536.2123999999999</v>
      </c>
      <c r="P298" s="95">
        <v>115.33710000000001</v>
      </c>
      <c r="Q298" s="83"/>
      <c r="R298" s="93">
        <v>6.8714801169999999</v>
      </c>
      <c r="S298" s="94">
        <v>1.0241416E-6</v>
      </c>
      <c r="T298" s="94">
        <v>6.7457251018905357E-4</v>
      </c>
      <c r="U298" s="94">
        <f>R298/'סכום נכסי הקרן'!$C$42</f>
        <v>2.1531891212650393E-4</v>
      </c>
    </row>
    <row r="299" spans="2:21">
      <c r="B299" s="86" t="s">
        <v>996</v>
      </c>
      <c r="C299" s="83" t="s">
        <v>997</v>
      </c>
      <c r="D299" s="96" t="s">
        <v>30</v>
      </c>
      <c r="E299" s="96" t="s">
        <v>875</v>
      </c>
      <c r="F299" s="83"/>
      <c r="G299" s="96" t="s">
        <v>973</v>
      </c>
      <c r="H299" s="83" t="s">
        <v>998</v>
      </c>
      <c r="I299" s="83" t="s">
        <v>879</v>
      </c>
      <c r="J299" s="83"/>
      <c r="K299" s="93">
        <v>7.0699999998523726</v>
      </c>
      <c r="L299" s="96" t="s">
        <v>134</v>
      </c>
      <c r="M299" s="97">
        <v>3.125E-2</v>
      </c>
      <c r="N299" s="97">
        <v>2.7499999999179844E-2</v>
      </c>
      <c r="O299" s="93">
        <v>1529.415</v>
      </c>
      <c r="P299" s="95">
        <v>102.7824</v>
      </c>
      <c r="Q299" s="83"/>
      <c r="R299" s="93">
        <v>6.0964103700000001</v>
      </c>
      <c r="S299" s="94">
        <v>2.03922E-6</v>
      </c>
      <c r="T299" s="94">
        <v>5.9848399128147793E-4</v>
      </c>
      <c r="U299" s="94">
        <f>R299/'סכום נכסי הקרן'!$C$42</f>
        <v>1.9103197948540864E-4</v>
      </c>
    </row>
    <row r="300" spans="2:21">
      <c r="B300" s="86" t="s">
        <v>999</v>
      </c>
      <c r="C300" s="83" t="s">
        <v>1000</v>
      </c>
      <c r="D300" s="96" t="s">
        <v>30</v>
      </c>
      <c r="E300" s="96" t="s">
        <v>875</v>
      </c>
      <c r="F300" s="83"/>
      <c r="G300" s="96" t="s">
        <v>907</v>
      </c>
      <c r="H300" s="83" t="s">
        <v>1001</v>
      </c>
      <c r="I300" s="83" t="s">
        <v>914</v>
      </c>
      <c r="J300" s="83"/>
      <c r="K300" s="93">
        <v>6.6300000001294181</v>
      </c>
      <c r="L300" s="96" t="s">
        <v>132</v>
      </c>
      <c r="M300" s="97">
        <v>7.0000000000000007E-2</v>
      </c>
      <c r="N300" s="97">
        <v>4.6700000001941279E-2</v>
      </c>
      <c r="O300" s="93">
        <v>754.51139999999998</v>
      </c>
      <c r="P300" s="95">
        <v>118.5286</v>
      </c>
      <c r="Q300" s="83"/>
      <c r="R300" s="93">
        <v>3.0907404199999999</v>
      </c>
      <c r="S300" s="94">
        <v>1.0060152000000001E-6</v>
      </c>
      <c r="T300" s="94">
        <v>3.0341767537157957E-4</v>
      </c>
      <c r="U300" s="94">
        <f>R300/'סכום נכסי הקרן'!$C$42</f>
        <v>9.6848838033218427E-5</v>
      </c>
    </row>
    <row r="301" spans="2:21">
      <c r="B301" s="86" t="s">
        <v>1002</v>
      </c>
      <c r="C301" s="83" t="s">
        <v>1003</v>
      </c>
      <c r="D301" s="96" t="s">
        <v>30</v>
      </c>
      <c r="E301" s="96" t="s">
        <v>875</v>
      </c>
      <c r="F301" s="83"/>
      <c r="G301" s="96" t="s">
        <v>877</v>
      </c>
      <c r="H301" s="83" t="s">
        <v>1001</v>
      </c>
      <c r="I301" s="83" t="s">
        <v>914</v>
      </c>
      <c r="J301" s="83"/>
      <c r="K301" s="93">
        <v>3.5900000002325667</v>
      </c>
      <c r="L301" s="96" t="s">
        <v>132</v>
      </c>
      <c r="M301" s="97">
        <v>7.0000000000000007E-2</v>
      </c>
      <c r="N301" s="97">
        <v>2.8700000001610083E-2</v>
      </c>
      <c r="O301" s="93">
        <v>1963.632912</v>
      </c>
      <c r="P301" s="95">
        <v>115.316</v>
      </c>
      <c r="Q301" s="83"/>
      <c r="R301" s="93">
        <v>7.8257074019999999</v>
      </c>
      <c r="S301" s="94">
        <v>1.5709943052810958E-6</v>
      </c>
      <c r="T301" s="94">
        <v>7.6824890653644847E-4</v>
      </c>
      <c r="U301" s="94">
        <f>R301/'סכום נכסי הקרן'!$C$42</f>
        <v>2.4521977444862759E-4</v>
      </c>
    </row>
    <row r="302" spans="2:21">
      <c r="B302" s="86" t="s">
        <v>1004</v>
      </c>
      <c r="C302" s="83" t="s">
        <v>1005</v>
      </c>
      <c r="D302" s="96" t="s">
        <v>30</v>
      </c>
      <c r="E302" s="96" t="s">
        <v>875</v>
      </c>
      <c r="F302" s="83"/>
      <c r="G302" s="96" t="s">
        <v>877</v>
      </c>
      <c r="H302" s="83" t="s">
        <v>1001</v>
      </c>
      <c r="I302" s="83" t="s">
        <v>914</v>
      </c>
      <c r="J302" s="83"/>
      <c r="K302" s="93">
        <v>6.0200000000285652</v>
      </c>
      <c r="L302" s="96" t="s">
        <v>132</v>
      </c>
      <c r="M302" s="97">
        <v>5.1249999999999997E-2</v>
      </c>
      <c r="N302" s="97">
        <v>3.4000000000000002E-2</v>
      </c>
      <c r="O302" s="93">
        <v>917.64899999999989</v>
      </c>
      <c r="P302" s="95">
        <v>110.384</v>
      </c>
      <c r="Q302" s="83"/>
      <c r="R302" s="93">
        <v>3.500712595</v>
      </c>
      <c r="S302" s="94">
        <v>6.1176599999999992E-7</v>
      </c>
      <c r="T302" s="94">
        <v>3.4366460245112076E-4</v>
      </c>
      <c r="U302" s="94">
        <f>R302/'סכום נכסי הקרן'!$C$42</f>
        <v>1.0969538073145683E-4</v>
      </c>
    </row>
    <row r="303" spans="2:21">
      <c r="B303" s="86" t="s">
        <v>1006</v>
      </c>
      <c r="C303" s="83" t="s">
        <v>1007</v>
      </c>
      <c r="D303" s="96" t="s">
        <v>30</v>
      </c>
      <c r="E303" s="96" t="s">
        <v>875</v>
      </c>
      <c r="F303" s="83"/>
      <c r="G303" s="96" t="s">
        <v>912</v>
      </c>
      <c r="H303" s="83" t="s">
        <v>998</v>
      </c>
      <c r="I303" s="83" t="s">
        <v>885</v>
      </c>
      <c r="J303" s="83"/>
      <c r="K303" s="93">
        <v>6.7600000049797391</v>
      </c>
      <c r="L303" s="96" t="s">
        <v>132</v>
      </c>
      <c r="M303" s="97">
        <v>4.6249999999999999E-2</v>
      </c>
      <c r="N303" s="97">
        <v>3.8400000027808939E-2</v>
      </c>
      <c r="O303" s="93">
        <v>169.935</v>
      </c>
      <c r="P303" s="95">
        <v>105.3143</v>
      </c>
      <c r="Q303" s="83"/>
      <c r="R303" s="93">
        <v>0.61850619200000001</v>
      </c>
      <c r="S303" s="94">
        <v>4.8552857142857145E-8</v>
      </c>
      <c r="T303" s="94">
        <v>6.0718690500565516E-5</v>
      </c>
      <c r="U303" s="94">
        <f>R303/'סכום נכסי הקרן'!$C$42</f>
        <v>1.9380988977246658E-5</v>
      </c>
    </row>
    <row r="304" spans="2:21">
      <c r="B304" s="86" t="s">
        <v>1008</v>
      </c>
      <c r="C304" s="83" t="s">
        <v>1009</v>
      </c>
      <c r="D304" s="96" t="s">
        <v>30</v>
      </c>
      <c r="E304" s="96" t="s">
        <v>875</v>
      </c>
      <c r="F304" s="83"/>
      <c r="G304" s="96" t="s">
        <v>877</v>
      </c>
      <c r="H304" s="83" t="s">
        <v>1001</v>
      </c>
      <c r="I304" s="83" t="s">
        <v>914</v>
      </c>
      <c r="J304" s="83"/>
      <c r="K304" s="93">
        <v>0.20000000007170565</v>
      </c>
      <c r="L304" s="96" t="s">
        <v>132</v>
      </c>
      <c r="M304" s="97">
        <v>0.05</v>
      </c>
      <c r="N304" s="97">
        <v>1.3099999997884682E-2</v>
      </c>
      <c r="O304" s="93">
        <v>790.19775000000004</v>
      </c>
      <c r="P304" s="95">
        <v>102.1332</v>
      </c>
      <c r="Q304" s="83"/>
      <c r="R304" s="93">
        <v>2.7891800889999998</v>
      </c>
      <c r="S304" s="94">
        <v>7.1901524112829853E-7</v>
      </c>
      <c r="T304" s="94">
        <v>2.7381352808563439E-4</v>
      </c>
      <c r="U304" s="94">
        <f>R304/'סכום נכסי הקרן'!$C$42</f>
        <v>8.7399397547930849E-5</v>
      </c>
    </row>
    <row r="305" spans="2:21">
      <c r="B305" s="86" t="s">
        <v>1010</v>
      </c>
      <c r="C305" s="83" t="s">
        <v>1011</v>
      </c>
      <c r="D305" s="96" t="s">
        <v>30</v>
      </c>
      <c r="E305" s="96" t="s">
        <v>875</v>
      </c>
      <c r="F305" s="83"/>
      <c r="G305" s="96" t="s">
        <v>894</v>
      </c>
      <c r="H305" s="83" t="s">
        <v>1001</v>
      </c>
      <c r="I305" s="83" t="s">
        <v>914</v>
      </c>
      <c r="J305" s="83"/>
      <c r="K305" s="93">
        <v>6.5900000004283186</v>
      </c>
      <c r="L305" s="96" t="s">
        <v>132</v>
      </c>
      <c r="M305" s="97">
        <v>4.4999999999999998E-2</v>
      </c>
      <c r="N305" s="97">
        <v>3.220000000210238E-2</v>
      </c>
      <c r="O305" s="93">
        <v>1699.35</v>
      </c>
      <c r="P305" s="95">
        <v>108.527</v>
      </c>
      <c r="Q305" s="83"/>
      <c r="R305" s="93">
        <v>6.3737403530000005</v>
      </c>
      <c r="S305" s="94">
        <v>2.2658E-6</v>
      </c>
      <c r="T305" s="94">
        <v>6.2570944774756961E-4</v>
      </c>
      <c r="U305" s="94">
        <f>R305/'סכום נכסי הקרן'!$C$42</f>
        <v>1.997221581984182E-4</v>
      </c>
    </row>
    <row r="306" spans="2:21">
      <c r="B306" s="86" t="s">
        <v>1012</v>
      </c>
      <c r="C306" s="83" t="s">
        <v>1013</v>
      </c>
      <c r="D306" s="96" t="s">
        <v>30</v>
      </c>
      <c r="E306" s="96" t="s">
        <v>875</v>
      </c>
      <c r="F306" s="83"/>
      <c r="G306" s="96" t="s">
        <v>930</v>
      </c>
      <c r="H306" s="83" t="s">
        <v>1001</v>
      </c>
      <c r="I306" s="83" t="s">
        <v>914</v>
      </c>
      <c r="J306" s="83"/>
      <c r="K306" s="93">
        <v>5.7300000001786469</v>
      </c>
      <c r="L306" s="96" t="s">
        <v>132</v>
      </c>
      <c r="M306" s="97">
        <v>0.06</v>
      </c>
      <c r="N306" s="97">
        <v>5.0200000002273704E-2</v>
      </c>
      <c r="O306" s="93">
        <v>2141.8607400000001</v>
      </c>
      <c r="P306" s="95">
        <v>108.1367</v>
      </c>
      <c r="Q306" s="83"/>
      <c r="R306" s="93">
        <v>8.0045688090000002</v>
      </c>
      <c r="S306" s="94">
        <v>2.8558143200000001E-6</v>
      </c>
      <c r="T306" s="94">
        <v>7.8580771282585858E-4</v>
      </c>
      <c r="U306" s="94">
        <f>R306/'סכום נכסי הקרן'!$C$42</f>
        <v>2.5082442481811306E-4</v>
      </c>
    </row>
    <row r="307" spans="2:21">
      <c r="B307" s="86" t="s">
        <v>1014</v>
      </c>
      <c r="C307" s="83" t="s">
        <v>1015</v>
      </c>
      <c r="D307" s="96" t="s">
        <v>30</v>
      </c>
      <c r="E307" s="96" t="s">
        <v>875</v>
      </c>
      <c r="F307" s="83"/>
      <c r="G307" s="96" t="s">
        <v>964</v>
      </c>
      <c r="H307" s="83" t="s">
        <v>1001</v>
      </c>
      <c r="I307" s="83" t="s">
        <v>914</v>
      </c>
      <c r="J307" s="83"/>
      <c r="K307" s="93">
        <v>3.9499999996347697</v>
      </c>
      <c r="L307" s="96" t="s">
        <v>132</v>
      </c>
      <c r="M307" s="97">
        <v>5.2499999999999998E-2</v>
      </c>
      <c r="N307" s="97">
        <v>3.1599999998491952E-2</v>
      </c>
      <c r="O307" s="93">
        <v>1128.7082700000001</v>
      </c>
      <c r="P307" s="95">
        <v>108.795</v>
      </c>
      <c r="Q307" s="83"/>
      <c r="R307" s="93">
        <v>4.243892529</v>
      </c>
      <c r="S307" s="94">
        <v>1.8811804500000001E-6</v>
      </c>
      <c r="T307" s="94">
        <v>4.166225016321474E-4</v>
      </c>
      <c r="U307" s="94">
        <f>R307/'סכום נכסי הקרן'!$C$42</f>
        <v>1.3298304105768507E-4</v>
      </c>
    </row>
    <row r="308" spans="2:21">
      <c r="B308" s="86" t="s">
        <v>1016</v>
      </c>
      <c r="C308" s="83" t="s">
        <v>1017</v>
      </c>
      <c r="D308" s="96" t="s">
        <v>30</v>
      </c>
      <c r="E308" s="96" t="s">
        <v>875</v>
      </c>
      <c r="F308" s="83"/>
      <c r="G308" s="96" t="s">
        <v>968</v>
      </c>
      <c r="H308" s="83" t="s">
        <v>1001</v>
      </c>
      <c r="I308" s="83" t="s">
        <v>914</v>
      </c>
      <c r="J308" s="83"/>
      <c r="K308" s="93">
        <v>1.8799999999242329</v>
      </c>
      <c r="L308" s="96" t="s">
        <v>132</v>
      </c>
      <c r="M308" s="97">
        <v>5.5960000000000003E-2</v>
      </c>
      <c r="N308" s="97">
        <v>2.8699999997206099E-2</v>
      </c>
      <c r="O308" s="93">
        <v>1699.35</v>
      </c>
      <c r="P308" s="95">
        <v>107.8712</v>
      </c>
      <c r="Q308" s="83"/>
      <c r="R308" s="93">
        <v>6.3352248710000003</v>
      </c>
      <c r="S308" s="94">
        <v>1.2138214285714285E-6</v>
      </c>
      <c r="T308" s="94">
        <v>6.219283867634006E-4</v>
      </c>
      <c r="U308" s="94">
        <f>R308/'סכום נכסי הקרן'!$C$42</f>
        <v>1.9851526950150547E-4</v>
      </c>
    </row>
    <row r="309" spans="2:21">
      <c r="B309" s="86" t="s">
        <v>1018</v>
      </c>
      <c r="C309" s="83" t="s">
        <v>1019</v>
      </c>
      <c r="D309" s="96" t="s">
        <v>30</v>
      </c>
      <c r="E309" s="96" t="s">
        <v>875</v>
      </c>
      <c r="F309" s="83"/>
      <c r="G309" s="96" t="s">
        <v>877</v>
      </c>
      <c r="H309" s="83" t="s">
        <v>998</v>
      </c>
      <c r="I309" s="83" t="s">
        <v>885</v>
      </c>
      <c r="J309" s="83"/>
      <c r="K309" s="93">
        <v>5.5599999998106524</v>
      </c>
      <c r="L309" s="96" t="s">
        <v>132</v>
      </c>
      <c r="M309" s="97">
        <v>5.1249999999999997E-2</v>
      </c>
      <c r="N309" s="97">
        <v>4.8999999999649359E-2</v>
      </c>
      <c r="O309" s="93">
        <v>1631.376</v>
      </c>
      <c r="P309" s="95">
        <v>101.16670000000001</v>
      </c>
      <c r="Q309" s="83"/>
      <c r="R309" s="93">
        <v>5.7038156679999998</v>
      </c>
      <c r="S309" s="94">
        <v>2.9661381818181819E-6</v>
      </c>
      <c r="T309" s="94">
        <v>5.5994300897406111E-4</v>
      </c>
      <c r="U309" s="94">
        <f>R309/'סכום נכסי הקרן'!$C$42</f>
        <v>1.7872996264159434E-4</v>
      </c>
    </row>
    <row r="310" spans="2:21">
      <c r="B310" s="86" t="s">
        <v>1020</v>
      </c>
      <c r="C310" s="83" t="s">
        <v>1021</v>
      </c>
      <c r="D310" s="96" t="s">
        <v>30</v>
      </c>
      <c r="E310" s="96" t="s">
        <v>875</v>
      </c>
      <c r="F310" s="83"/>
      <c r="G310" s="96" t="s">
        <v>964</v>
      </c>
      <c r="H310" s="83" t="s">
        <v>998</v>
      </c>
      <c r="I310" s="83" t="s">
        <v>879</v>
      </c>
      <c r="J310" s="83"/>
      <c r="K310" s="93">
        <v>4.2299999999243081</v>
      </c>
      <c r="L310" s="96" t="s">
        <v>134</v>
      </c>
      <c r="M310" s="97">
        <v>0.03</v>
      </c>
      <c r="N310" s="97">
        <v>1.6199999999134962E-2</v>
      </c>
      <c r="O310" s="93">
        <v>1339.0878</v>
      </c>
      <c r="P310" s="95">
        <v>106.84820000000001</v>
      </c>
      <c r="Q310" s="83"/>
      <c r="R310" s="93">
        <v>5.5488951540000011</v>
      </c>
      <c r="S310" s="94">
        <v>2.6781756E-6</v>
      </c>
      <c r="T310" s="94">
        <v>5.4473447773634241E-4</v>
      </c>
      <c r="U310" s="94">
        <f>R310/'סכום נכסי הקרן'!$C$42</f>
        <v>1.7387550392635587E-4</v>
      </c>
    </row>
    <row r="311" spans="2:21">
      <c r="B311" s="86" t="s">
        <v>1022</v>
      </c>
      <c r="C311" s="83" t="s">
        <v>1023</v>
      </c>
      <c r="D311" s="96" t="s">
        <v>30</v>
      </c>
      <c r="E311" s="96" t="s">
        <v>875</v>
      </c>
      <c r="F311" s="83"/>
      <c r="G311" s="96" t="s">
        <v>1024</v>
      </c>
      <c r="H311" s="83" t="s">
        <v>998</v>
      </c>
      <c r="I311" s="83" t="s">
        <v>879</v>
      </c>
      <c r="J311" s="83"/>
      <c r="K311" s="93">
        <v>1.7100000001856983</v>
      </c>
      <c r="L311" s="96" t="s">
        <v>132</v>
      </c>
      <c r="M311" s="97">
        <v>4.1250000000000002E-2</v>
      </c>
      <c r="N311" s="97">
        <v>2.4400000001776244E-2</v>
      </c>
      <c r="O311" s="93">
        <v>1371.3754500000002</v>
      </c>
      <c r="P311" s="95">
        <v>104.5321</v>
      </c>
      <c r="Q311" s="83"/>
      <c r="R311" s="93">
        <v>4.9542704479999999</v>
      </c>
      <c r="S311" s="94">
        <v>2.2856257500000002E-6</v>
      </c>
      <c r="T311" s="94">
        <v>4.8636023030826836E-4</v>
      </c>
      <c r="U311" s="94">
        <f>R311/'סכום נכסי הקרן'!$C$42</f>
        <v>1.5524284507565099E-4</v>
      </c>
    </row>
    <row r="312" spans="2:21">
      <c r="B312" s="86" t="s">
        <v>1025</v>
      </c>
      <c r="C312" s="83" t="s">
        <v>1026</v>
      </c>
      <c r="D312" s="96" t="s">
        <v>30</v>
      </c>
      <c r="E312" s="96" t="s">
        <v>875</v>
      </c>
      <c r="F312" s="83"/>
      <c r="G312" s="96" t="s">
        <v>877</v>
      </c>
      <c r="H312" s="83" t="s">
        <v>998</v>
      </c>
      <c r="I312" s="83" t="s">
        <v>885</v>
      </c>
      <c r="J312" s="83"/>
      <c r="K312" s="93">
        <v>5.6100000003419197</v>
      </c>
      <c r="L312" s="96" t="s">
        <v>132</v>
      </c>
      <c r="M312" s="97">
        <v>6.4899999999999999E-2</v>
      </c>
      <c r="N312" s="97">
        <v>5.3600000003759751E-2</v>
      </c>
      <c r="O312" s="93">
        <v>1968.86691</v>
      </c>
      <c r="P312" s="95">
        <v>107.8847</v>
      </c>
      <c r="Q312" s="83"/>
      <c r="R312" s="93">
        <v>7.3409105090000004</v>
      </c>
      <c r="S312" s="94">
        <v>8.3411366149388034E-7</v>
      </c>
      <c r="T312" s="94">
        <v>7.2065644443591902E-4</v>
      </c>
      <c r="U312" s="94">
        <f>R312/'סכום נכסי הקרן'!$C$42</f>
        <v>2.3002858742258663E-4</v>
      </c>
    </row>
    <row r="313" spans="2:21">
      <c r="B313" s="86" t="s">
        <v>1027</v>
      </c>
      <c r="C313" s="83" t="s">
        <v>1028</v>
      </c>
      <c r="D313" s="96" t="s">
        <v>30</v>
      </c>
      <c r="E313" s="96" t="s">
        <v>875</v>
      </c>
      <c r="F313" s="83"/>
      <c r="G313" s="96" t="s">
        <v>907</v>
      </c>
      <c r="H313" s="83" t="s">
        <v>998</v>
      </c>
      <c r="I313" s="83" t="s">
        <v>879</v>
      </c>
      <c r="J313" s="83"/>
      <c r="K313" s="93">
        <v>4.4400000000290278</v>
      </c>
      <c r="L313" s="96" t="s">
        <v>132</v>
      </c>
      <c r="M313" s="97">
        <v>3.7539999999999997E-2</v>
      </c>
      <c r="N313" s="97">
        <v>3.2599999999951619E-2</v>
      </c>
      <c r="O313" s="93">
        <v>2331.5082000000002</v>
      </c>
      <c r="P313" s="95">
        <v>102.6082</v>
      </c>
      <c r="Q313" s="83"/>
      <c r="R313" s="93">
        <v>8.2678562039999992</v>
      </c>
      <c r="S313" s="94">
        <v>3.1086776000000005E-6</v>
      </c>
      <c r="T313" s="94">
        <v>8.1165460984399722E-4</v>
      </c>
      <c r="U313" s="94">
        <f>R313/'סכום נכסי הקרן'!$C$42</f>
        <v>2.5907457682361305E-4</v>
      </c>
    </row>
    <row r="314" spans="2:21">
      <c r="B314" s="86" t="s">
        <v>1029</v>
      </c>
      <c r="C314" s="83" t="s">
        <v>1030</v>
      </c>
      <c r="D314" s="96" t="s">
        <v>30</v>
      </c>
      <c r="E314" s="96" t="s">
        <v>875</v>
      </c>
      <c r="F314" s="83"/>
      <c r="G314" s="96" t="s">
        <v>877</v>
      </c>
      <c r="H314" s="83" t="s">
        <v>998</v>
      </c>
      <c r="I314" s="83" t="s">
        <v>885</v>
      </c>
      <c r="J314" s="83"/>
      <c r="K314" s="93">
        <v>4.6699999997860067</v>
      </c>
      <c r="L314" s="96" t="s">
        <v>134</v>
      </c>
      <c r="M314" s="97">
        <v>4.4999999999999998E-2</v>
      </c>
      <c r="N314" s="97">
        <v>1.389999999951679E-2</v>
      </c>
      <c r="O314" s="93">
        <v>1576.0451640000001</v>
      </c>
      <c r="P314" s="95">
        <v>118.5042</v>
      </c>
      <c r="Q314" s="83"/>
      <c r="R314" s="93">
        <v>7.2432362650000002</v>
      </c>
      <c r="S314" s="94">
        <v>1.5760451640000002E-6</v>
      </c>
      <c r="T314" s="94">
        <v>7.1106777375157975E-4</v>
      </c>
      <c r="U314" s="94">
        <f>R314/'סכום נכסי הקרן'!$C$42</f>
        <v>2.2696794959743628E-4</v>
      </c>
    </row>
    <row r="315" spans="2:21">
      <c r="B315" s="86" t="s">
        <v>1031</v>
      </c>
      <c r="C315" s="83" t="s">
        <v>1032</v>
      </c>
      <c r="D315" s="96" t="s">
        <v>30</v>
      </c>
      <c r="E315" s="96" t="s">
        <v>875</v>
      </c>
      <c r="F315" s="83"/>
      <c r="G315" s="96" t="s">
        <v>964</v>
      </c>
      <c r="H315" s="83" t="s">
        <v>998</v>
      </c>
      <c r="I315" s="83" t="s">
        <v>879</v>
      </c>
      <c r="J315" s="83"/>
      <c r="K315" s="93">
        <v>3.8000000002228322</v>
      </c>
      <c r="L315" s="96" t="s">
        <v>134</v>
      </c>
      <c r="M315" s="97">
        <v>4.2500000000000003E-2</v>
      </c>
      <c r="N315" s="97">
        <v>1.4100000001142012E-2</v>
      </c>
      <c r="O315" s="93">
        <v>808.89059999999995</v>
      </c>
      <c r="P315" s="95">
        <v>114.4438</v>
      </c>
      <c r="Q315" s="83"/>
      <c r="R315" s="93">
        <v>3.5901481990000002</v>
      </c>
      <c r="S315" s="94">
        <v>2.696302E-6</v>
      </c>
      <c r="T315" s="94">
        <v>3.5244448667741667E-4</v>
      </c>
      <c r="U315" s="94">
        <f>R315/'סכום נכסי הקרן'!$C$42</f>
        <v>1.1249785947413916E-4</v>
      </c>
    </row>
    <row r="316" spans="2:21">
      <c r="B316" s="86" t="s">
        <v>1033</v>
      </c>
      <c r="C316" s="83" t="s">
        <v>1034</v>
      </c>
      <c r="D316" s="96" t="s">
        <v>30</v>
      </c>
      <c r="E316" s="96" t="s">
        <v>875</v>
      </c>
      <c r="F316" s="83"/>
      <c r="G316" s="96" t="s">
        <v>945</v>
      </c>
      <c r="H316" s="83" t="s">
        <v>998</v>
      </c>
      <c r="I316" s="83" t="s">
        <v>879</v>
      </c>
      <c r="J316" s="83"/>
      <c r="K316" s="93">
        <v>8.1999999994086252</v>
      </c>
      <c r="L316" s="96" t="s">
        <v>132</v>
      </c>
      <c r="M316" s="97">
        <v>3.7999999999999999E-2</v>
      </c>
      <c r="N316" s="97">
        <v>3.8099999997275452E-2</v>
      </c>
      <c r="O316" s="93">
        <v>1359.48</v>
      </c>
      <c r="P316" s="95">
        <v>100.774</v>
      </c>
      <c r="Q316" s="83"/>
      <c r="R316" s="93">
        <v>4.734728209</v>
      </c>
      <c r="S316" s="94">
        <v>3.3987000000000002E-6</v>
      </c>
      <c r="T316" s="94">
        <v>4.6480779084353592E-4</v>
      </c>
      <c r="U316" s="94">
        <f>R316/'סכום נכסי הקרן'!$C$42</f>
        <v>1.4836345442583346E-4</v>
      </c>
    </row>
    <row r="317" spans="2:21">
      <c r="B317" s="86" t="s">
        <v>1035</v>
      </c>
      <c r="C317" s="83" t="s">
        <v>1036</v>
      </c>
      <c r="D317" s="96" t="s">
        <v>30</v>
      </c>
      <c r="E317" s="96" t="s">
        <v>875</v>
      </c>
      <c r="F317" s="83"/>
      <c r="G317" s="96" t="s">
        <v>894</v>
      </c>
      <c r="H317" s="83" t="s">
        <v>1001</v>
      </c>
      <c r="I317" s="83" t="s">
        <v>914</v>
      </c>
      <c r="J317" s="83"/>
      <c r="K317" s="93">
        <v>7.9999999914402833E-2</v>
      </c>
      <c r="L317" s="96" t="s">
        <v>132</v>
      </c>
      <c r="M317" s="97">
        <v>4.6249999999999999E-2</v>
      </c>
      <c r="N317" s="97">
        <v>4.0999999997470993E-3</v>
      </c>
      <c r="O317" s="93">
        <v>1453.6919640000001</v>
      </c>
      <c r="P317" s="95">
        <v>102.3168</v>
      </c>
      <c r="Q317" s="83"/>
      <c r="R317" s="93">
        <v>5.1403561929999997</v>
      </c>
      <c r="S317" s="94">
        <v>1.938255952E-6</v>
      </c>
      <c r="T317" s="94">
        <v>5.0462824913066057E-4</v>
      </c>
      <c r="U317" s="94">
        <f>R317/'סכום נכסי הקרן'!$C$42</f>
        <v>1.6107387121462249E-4</v>
      </c>
    </row>
    <row r="318" spans="2:21">
      <c r="B318" s="86" t="s">
        <v>1037</v>
      </c>
      <c r="C318" s="83" t="s">
        <v>1038</v>
      </c>
      <c r="D318" s="96" t="s">
        <v>30</v>
      </c>
      <c r="E318" s="96" t="s">
        <v>875</v>
      </c>
      <c r="F318" s="83"/>
      <c r="G318" s="96" t="s">
        <v>923</v>
      </c>
      <c r="H318" s="83" t="s">
        <v>998</v>
      </c>
      <c r="I318" s="83" t="s">
        <v>885</v>
      </c>
      <c r="J318" s="83"/>
      <c r="K318" s="93">
        <v>4.2200000000841964</v>
      </c>
      <c r="L318" s="96" t="s">
        <v>132</v>
      </c>
      <c r="M318" s="97">
        <v>6.2539999999999998E-2</v>
      </c>
      <c r="N318" s="97">
        <v>4.0600000000654862E-2</v>
      </c>
      <c r="O318" s="93">
        <v>2243.1419999999998</v>
      </c>
      <c r="P318" s="95">
        <v>110.30840000000001</v>
      </c>
      <c r="Q318" s="83"/>
      <c r="R318" s="93">
        <v>8.5514354239999992</v>
      </c>
      <c r="S318" s="94">
        <v>1.7254938461538461E-6</v>
      </c>
      <c r="T318" s="94">
        <v>8.3949355327622688E-4</v>
      </c>
      <c r="U318" s="94">
        <f>R318/'סכום נכסי הקרן'!$C$42</f>
        <v>2.679605763626382E-4</v>
      </c>
    </row>
    <row r="319" spans="2:21">
      <c r="B319" s="86" t="s">
        <v>1039</v>
      </c>
      <c r="C319" s="83" t="s">
        <v>1040</v>
      </c>
      <c r="D319" s="96" t="s">
        <v>30</v>
      </c>
      <c r="E319" s="96" t="s">
        <v>875</v>
      </c>
      <c r="F319" s="83"/>
      <c r="G319" s="96" t="s">
        <v>877</v>
      </c>
      <c r="H319" s="83" t="s">
        <v>1041</v>
      </c>
      <c r="I319" s="83" t="s">
        <v>885</v>
      </c>
      <c r="J319" s="83"/>
      <c r="K319" s="93">
        <v>6.5600000000060454</v>
      </c>
      <c r="L319" s="96" t="s">
        <v>132</v>
      </c>
      <c r="M319" s="97">
        <v>4.4999999999999998E-2</v>
      </c>
      <c r="N319" s="97">
        <v>4.0699999999062729E-2</v>
      </c>
      <c r="O319" s="93">
        <v>1842.0953999999997</v>
      </c>
      <c r="P319" s="95">
        <v>103.90600000000001</v>
      </c>
      <c r="Q319" s="83"/>
      <c r="R319" s="93">
        <v>6.6149486660000001</v>
      </c>
      <c r="S319" s="94">
        <v>1.2280635999999998E-6</v>
      </c>
      <c r="T319" s="94">
        <v>6.4938884351214824E-4</v>
      </c>
      <c r="U319" s="94">
        <f>R319/'סכום נכסי הקרן'!$C$42</f>
        <v>2.072804586907005E-4</v>
      </c>
    </row>
    <row r="320" spans="2:21">
      <c r="B320" s="86" t="s">
        <v>1042</v>
      </c>
      <c r="C320" s="83" t="s">
        <v>1043</v>
      </c>
      <c r="D320" s="96" t="s">
        <v>30</v>
      </c>
      <c r="E320" s="96" t="s">
        <v>875</v>
      </c>
      <c r="F320" s="83"/>
      <c r="G320" s="96" t="s">
        <v>930</v>
      </c>
      <c r="H320" s="83" t="s">
        <v>1041</v>
      </c>
      <c r="I320" s="83" t="s">
        <v>879</v>
      </c>
      <c r="J320" s="83"/>
      <c r="K320" s="93">
        <v>5.1200000001825199</v>
      </c>
      <c r="L320" s="96" t="s">
        <v>135</v>
      </c>
      <c r="M320" s="97">
        <v>0.06</v>
      </c>
      <c r="N320" s="97">
        <v>3.880000000057638E-2</v>
      </c>
      <c r="O320" s="93">
        <v>1610.9838</v>
      </c>
      <c r="P320" s="95">
        <v>113.3723</v>
      </c>
      <c r="Q320" s="83"/>
      <c r="R320" s="93">
        <v>8.3278813290000002</v>
      </c>
      <c r="S320" s="94">
        <v>1.2887870400000001E-6</v>
      </c>
      <c r="T320" s="94">
        <v>8.1754727031251647E-4</v>
      </c>
      <c r="U320" s="94">
        <f>R320/'סכום נכסי הקרן'!$C$42</f>
        <v>2.6095547357295857E-4</v>
      </c>
    </row>
    <row r="321" spans="2:21">
      <c r="B321" s="86" t="s">
        <v>1044</v>
      </c>
      <c r="C321" s="83" t="s">
        <v>1045</v>
      </c>
      <c r="D321" s="96" t="s">
        <v>30</v>
      </c>
      <c r="E321" s="96" t="s">
        <v>875</v>
      </c>
      <c r="F321" s="83"/>
      <c r="G321" s="96" t="s">
        <v>930</v>
      </c>
      <c r="H321" s="83" t="s">
        <v>1041</v>
      </c>
      <c r="I321" s="83" t="s">
        <v>879</v>
      </c>
      <c r="J321" s="83"/>
      <c r="K321" s="93">
        <v>5.2100000003154472</v>
      </c>
      <c r="L321" s="96" t="s">
        <v>134</v>
      </c>
      <c r="M321" s="97">
        <v>0.05</v>
      </c>
      <c r="N321" s="97">
        <v>2.3600000002676525E-2</v>
      </c>
      <c r="O321" s="93">
        <v>679.74</v>
      </c>
      <c r="P321" s="95">
        <v>119.05159999999999</v>
      </c>
      <c r="Q321" s="83"/>
      <c r="R321" s="93">
        <v>3.138400581</v>
      </c>
      <c r="S321" s="94">
        <v>6.7973999999999997E-7</v>
      </c>
      <c r="T321" s="94">
        <v>3.0809646857105999E-4</v>
      </c>
      <c r="U321" s="94">
        <f>R321/'סכום נכסי הקרן'!$C$42</f>
        <v>9.8342276687418353E-5</v>
      </c>
    </row>
    <row r="322" spans="2:21">
      <c r="B322" s="86" t="s">
        <v>1046</v>
      </c>
      <c r="C322" s="83" t="s">
        <v>1047</v>
      </c>
      <c r="D322" s="96" t="s">
        <v>30</v>
      </c>
      <c r="E322" s="96" t="s">
        <v>875</v>
      </c>
      <c r="F322" s="83"/>
      <c r="G322" s="96" t="s">
        <v>1048</v>
      </c>
      <c r="H322" s="83" t="s">
        <v>1049</v>
      </c>
      <c r="I322" s="83" t="s">
        <v>914</v>
      </c>
      <c r="J322" s="83"/>
      <c r="K322" s="93">
        <v>4.4400000003510893</v>
      </c>
      <c r="L322" s="96" t="s">
        <v>132</v>
      </c>
      <c r="M322" s="97">
        <v>4.8750000000000002E-2</v>
      </c>
      <c r="N322" s="97">
        <v>3.9300000002398076E-2</v>
      </c>
      <c r="O322" s="93">
        <v>1699.35</v>
      </c>
      <c r="P322" s="95">
        <v>108.63590000000001</v>
      </c>
      <c r="Q322" s="83"/>
      <c r="R322" s="93">
        <v>6.3801369789999995</v>
      </c>
      <c r="S322" s="94">
        <v>1.6993499999999999E-6</v>
      </c>
      <c r="T322" s="94">
        <v>6.263374038769753E-4</v>
      </c>
      <c r="U322" s="94">
        <f>R322/'סכום נכסי הקרן'!$C$42</f>
        <v>1.9992259748197115E-4</v>
      </c>
    </row>
    <row r="323" spans="2:21">
      <c r="B323" s="86" t="s">
        <v>1050</v>
      </c>
      <c r="C323" s="83" t="s">
        <v>1051</v>
      </c>
      <c r="D323" s="96" t="s">
        <v>30</v>
      </c>
      <c r="E323" s="96" t="s">
        <v>875</v>
      </c>
      <c r="F323" s="83"/>
      <c r="G323" s="96" t="s">
        <v>907</v>
      </c>
      <c r="H323" s="83" t="s">
        <v>1041</v>
      </c>
      <c r="I323" s="83" t="s">
        <v>879</v>
      </c>
      <c r="J323" s="83"/>
      <c r="K323" s="93">
        <v>3.5399999998761342</v>
      </c>
      <c r="L323" s="96" t="s">
        <v>132</v>
      </c>
      <c r="M323" s="97">
        <v>7.0000000000000007E-2</v>
      </c>
      <c r="N323" s="97">
        <v>4.4099999998541584E-2</v>
      </c>
      <c r="O323" s="93">
        <v>1291.5060000000001</v>
      </c>
      <c r="P323" s="95">
        <v>112.1427</v>
      </c>
      <c r="Q323" s="83"/>
      <c r="R323" s="93">
        <v>5.0054259529999996</v>
      </c>
      <c r="S323" s="94">
        <v>5.1660240000000008E-7</v>
      </c>
      <c r="T323" s="94">
        <v>4.9138216107577008E-4</v>
      </c>
      <c r="U323" s="94">
        <f>R323/'סכום נכסי הקרן'!$C$42</f>
        <v>1.5684581088481217E-4</v>
      </c>
    </row>
    <row r="324" spans="2:21">
      <c r="B324" s="86" t="s">
        <v>1052</v>
      </c>
      <c r="C324" s="83" t="s">
        <v>1053</v>
      </c>
      <c r="D324" s="96" t="s">
        <v>30</v>
      </c>
      <c r="E324" s="96" t="s">
        <v>875</v>
      </c>
      <c r="F324" s="83"/>
      <c r="G324" s="96" t="s">
        <v>968</v>
      </c>
      <c r="H324" s="83" t="s">
        <v>1054</v>
      </c>
      <c r="I324" s="83" t="s">
        <v>914</v>
      </c>
      <c r="J324" s="83"/>
      <c r="K324" s="93">
        <v>0.73000000000575427</v>
      </c>
      <c r="L324" s="96" t="s">
        <v>132</v>
      </c>
      <c r="M324" s="97">
        <v>0.05</v>
      </c>
      <c r="N324" s="97">
        <v>3.2800000002071526E-2</v>
      </c>
      <c r="O324" s="93">
        <v>1454.6436000000001</v>
      </c>
      <c r="P324" s="95">
        <v>103.70610000000001</v>
      </c>
      <c r="Q324" s="83"/>
      <c r="R324" s="93">
        <v>5.2135636889999999</v>
      </c>
      <c r="S324" s="94">
        <v>1.4546436000000002E-6</v>
      </c>
      <c r="T324" s="94">
        <v>5.118150216309841E-4</v>
      </c>
      <c r="U324" s="94">
        <f>R324/'סכום נכסי הקרן'!$C$42</f>
        <v>1.6336783963624799E-4</v>
      </c>
    </row>
    <row r="325" spans="2:21">
      <c r="B325" s="86" t="s">
        <v>1055</v>
      </c>
      <c r="C325" s="83" t="s">
        <v>1056</v>
      </c>
      <c r="D325" s="96" t="s">
        <v>30</v>
      </c>
      <c r="E325" s="96" t="s">
        <v>875</v>
      </c>
      <c r="F325" s="83"/>
      <c r="G325" s="96" t="s">
        <v>907</v>
      </c>
      <c r="H325" s="83" t="s">
        <v>890</v>
      </c>
      <c r="I325" s="83" t="s">
        <v>879</v>
      </c>
      <c r="J325" s="83"/>
      <c r="K325" s="93">
        <v>4.7300000007826997</v>
      </c>
      <c r="L325" s="96" t="s">
        <v>132</v>
      </c>
      <c r="M325" s="97">
        <v>7.2499999999999995E-2</v>
      </c>
      <c r="N325" s="97">
        <v>4.8500000007677201E-2</v>
      </c>
      <c r="O325" s="93">
        <v>679.74</v>
      </c>
      <c r="P325" s="95">
        <v>113.667</v>
      </c>
      <c r="Q325" s="83"/>
      <c r="R325" s="93">
        <v>2.6702440670000001</v>
      </c>
      <c r="S325" s="94">
        <v>4.5316000000000002E-7</v>
      </c>
      <c r="T325" s="94">
        <v>2.6213759079900099E-4</v>
      </c>
      <c r="U325" s="94">
        <f>R325/'סכום נכסי הקרן'!$C$42</f>
        <v>8.3672518559176008E-5</v>
      </c>
    </row>
    <row r="326" spans="2:21">
      <c r="B326" s="86" t="s">
        <v>1057</v>
      </c>
      <c r="C326" s="83" t="s">
        <v>1058</v>
      </c>
      <c r="D326" s="96" t="s">
        <v>30</v>
      </c>
      <c r="E326" s="96" t="s">
        <v>875</v>
      </c>
      <c r="F326" s="83"/>
      <c r="G326" s="96" t="s">
        <v>933</v>
      </c>
      <c r="H326" s="83" t="s">
        <v>890</v>
      </c>
      <c r="I326" s="83" t="s">
        <v>879</v>
      </c>
      <c r="J326" s="83"/>
      <c r="K326" s="93">
        <v>3.100000000094381</v>
      </c>
      <c r="L326" s="96" t="s">
        <v>132</v>
      </c>
      <c r="M326" s="97">
        <v>7.4999999999999997E-2</v>
      </c>
      <c r="N326" s="97">
        <v>4.4799999998867426E-2</v>
      </c>
      <c r="O326" s="93">
        <v>543.79200000000003</v>
      </c>
      <c r="P326" s="95">
        <v>112.75579999999999</v>
      </c>
      <c r="Q326" s="83"/>
      <c r="R326" s="93">
        <v>2.1190712880000002</v>
      </c>
      <c r="S326" s="94">
        <v>2.7189600000000004E-7</v>
      </c>
      <c r="T326" s="94">
        <v>2.0802901466297164E-4</v>
      </c>
      <c r="U326" s="94">
        <f>R326/'סכום נכסי הקרן'!$C$42</f>
        <v>6.6401432687237958E-5</v>
      </c>
    </row>
    <row r="327" spans="2:21">
      <c r="B327" s="86" t="s">
        <v>1059</v>
      </c>
      <c r="C327" s="83" t="s">
        <v>1060</v>
      </c>
      <c r="D327" s="96" t="s">
        <v>30</v>
      </c>
      <c r="E327" s="96" t="s">
        <v>875</v>
      </c>
      <c r="F327" s="83"/>
      <c r="G327" s="96" t="s">
        <v>912</v>
      </c>
      <c r="H327" s="83" t="s">
        <v>890</v>
      </c>
      <c r="I327" s="83" t="s">
        <v>879</v>
      </c>
      <c r="J327" s="83"/>
      <c r="K327" s="93">
        <v>6.8500000005245365</v>
      </c>
      <c r="L327" s="96" t="s">
        <v>132</v>
      </c>
      <c r="M327" s="97">
        <v>5.8749999999999997E-2</v>
      </c>
      <c r="N327" s="97">
        <v>3.7400000003183387E-2</v>
      </c>
      <c r="O327" s="93">
        <v>1359.48</v>
      </c>
      <c r="P327" s="95">
        <v>117.6726</v>
      </c>
      <c r="Q327" s="83"/>
      <c r="R327" s="93">
        <v>5.5286856260000006</v>
      </c>
      <c r="S327" s="94">
        <v>1.3594799999999999E-6</v>
      </c>
      <c r="T327" s="94">
        <v>5.427505104104428E-4</v>
      </c>
      <c r="U327" s="94">
        <f>R327/'סכום נכסי הקרן'!$C$42</f>
        <v>1.7324223518229231E-4</v>
      </c>
    </row>
    <row r="328" spans="2:21">
      <c r="B328" s="86" t="s">
        <v>1061</v>
      </c>
      <c r="C328" s="83" t="s">
        <v>1062</v>
      </c>
      <c r="D328" s="96" t="s">
        <v>30</v>
      </c>
      <c r="E328" s="96" t="s">
        <v>875</v>
      </c>
      <c r="F328" s="83"/>
      <c r="G328" s="96" t="s">
        <v>907</v>
      </c>
      <c r="H328" s="83" t="s">
        <v>890</v>
      </c>
      <c r="I328" s="83" t="s">
        <v>879</v>
      </c>
      <c r="J328" s="83"/>
      <c r="K328" s="93">
        <v>4.779999999825554</v>
      </c>
      <c r="L328" s="96" t="s">
        <v>132</v>
      </c>
      <c r="M328" s="97">
        <v>7.4999999999999997E-2</v>
      </c>
      <c r="N328" s="97">
        <v>4.9899999998158619E-2</v>
      </c>
      <c r="O328" s="93">
        <v>1597.3889999999999</v>
      </c>
      <c r="P328" s="95">
        <v>112.14449999999999</v>
      </c>
      <c r="Q328" s="83"/>
      <c r="R328" s="93">
        <v>6.1910227860000004</v>
      </c>
      <c r="S328" s="94">
        <v>1.0649259999999998E-6</v>
      </c>
      <c r="T328" s="94">
        <v>6.0777208261980165E-4</v>
      </c>
      <c r="U328" s="94">
        <f>R328/'סכום נכסי הקרן'!$C$42</f>
        <v>1.9399667444776187E-4</v>
      </c>
    </row>
    <row r="329" spans="2:21">
      <c r="B329" s="86" t="s">
        <v>1063</v>
      </c>
      <c r="C329" s="83" t="s">
        <v>1064</v>
      </c>
      <c r="D329" s="96" t="s">
        <v>30</v>
      </c>
      <c r="E329" s="96" t="s">
        <v>875</v>
      </c>
      <c r="F329" s="83"/>
      <c r="G329" s="96" t="s">
        <v>933</v>
      </c>
      <c r="H329" s="83" t="s">
        <v>1054</v>
      </c>
      <c r="I329" s="83" t="s">
        <v>914</v>
      </c>
      <c r="J329" s="83"/>
      <c r="K329" s="93">
        <v>2.3200000004556336</v>
      </c>
      <c r="L329" s="96" t="s">
        <v>132</v>
      </c>
      <c r="M329" s="97">
        <v>6.5000000000000002E-2</v>
      </c>
      <c r="N329" s="97">
        <v>4.3600000009872061E-2</v>
      </c>
      <c r="O329" s="93">
        <v>135.94800000000001</v>
      </c>
      <c r="P329" s="95">
        <v>112.1112</v>
      </c>
      <c r="Q329" s="83"/>
      <c r="R329" s="93">
        <v>0.5267389429999999</v>
      </c>
      <c r="S329" s="94">
        <v>1.81264E-7</v>
      </c>
      <c r="T329" s="94">
        <v>5.1709908919734815E-5</v>
      </c>
      <c r="U329" s="94">
        <f>R329/'סכום נכסי הקרן'!$C$42</f>
        <v>1.6505447771118763E-5</v>
      </c>
    </row>
    <row r="330" spans="2:21">
      <c r="B330" s="86" t="s">
        <v>1065</v>
      </c>
      <c r="C330" s="83" t="s">
        <v>1066</v>
      </c>
      <c r="D330" s="96" t="s">
        <v>30</v>
      </c>
      <c r="E330" s="96" t="s">
        <v>875</v>
      </c>
      <c r="F330" s="83"/>
      <c r="G330" s="96" t="s">
        <v>933</v>
      </c>
      <c r="H330" s="83" t="s">
        <v>1054</v>
      </c>
      <c r="I330" s="83" t="s">
        <v>914</v>
      </c>
      <c r="J330" s="83"/>
      <c r="K330" s="93">
        <v>3.5199999999673963</v>
      </c>
      <c r="L330" s="96" t="s">
        <v>132</v>
      </c>
      <c r="M330" s="97">
        <v>6.8750000000000006E-2</v>
      </c>
      <c r="N330" s="97">
        <v>4.629999999991849E-2</v>
      </c>
      <c r="O330" s="93">
        <v>1563.402</v>
      </c>
      <c r="P330" s="95">
        <v>113.53</v>
      </c>
      <c r="Q330" s="83"/>
      <c r="R330" s="93">
        <v>6.1341613349999999</v>
      </c>
      <c r="S330" s="94">
        <v>2.0845360000000003E-6</v>
      </c>
      <c r="T330" s="94">
        <v>6.0218999970884819E-4</v>
      </c>
      <c r="U330" s="94">
        <f>R330/'סכום נכסי הקרן'!$C$42</f>
        <v>1.9221491192167019E-4</v>
      </c>
    </row>
    <row r="331" spans="2:21">
      <c r="B331" s="86" t="s">
        <v>1067</v>
      </c>
      <c r="C331" s="83" t="s">
        <v>1068</v>
      </c>
      <c r="D331" s="96" t="s">
        <v>30</v>
      </c>
      <c r="E331" s="96" t="s">
        <v>875</v>
      </c>
      <c r="F331" s="83"/>
      <c r="G331" s="96" t="s">
        <v>1069</v>
      </c>
      <c r="H331" s="83" t="s">
        <v>1054</v>
      </c>
      <c r="I331" s="83" t="s">
        <v>914</v>
      </c>
      <c r="J331" s="83"/>
      <c r="K331" s="93">
        <v>1.4700000000574531</v>
      </c>
      <c r="L331" s="96" t="s">
        <v>132</v>
      </c>
      <c r="M331" s="97">
        <v>4.6249999999999999E-2</v>
      </c>
      <c r="N331" s="97">
        <v>2.8900000000191509E-2</v>
      </c>
      <c r="O331" s="93">
        <v>1415.5585500000002</v>
      </c>
      <c r="P331" s="95">
        <v>106.73480000000001</v>
      </c>
      <c r="Q331" s="83"/>
      <c r="R331" s="93">
        <v>5.2216485099999996</v>
      </c>
      <c r="S331" s="94">
        <v>9.437057000000001E-7</v>
      </c>
      <c r="T331" s="94">
        <v>5.1260870769330804E-4</v>
      </c>
      <c r="U331" s="94">
        <f>R331/'סכום נכסי הקרן'!$C$42</f>
        <v>1.6362117877611549E-4</v>
      </c>
    </row>
    <row r="332" spans="2:21">
      <c r="B332" s="86" t="s">
        <v>1070</v>
      </c>
      <c r="C332" s="83" t="s">
        <v>1071</v>
      </c>
      <c r="D332" s="96" t="s">
        <v>30</v>
      </c>
      <c r="E332" s="96" t="s">
        <v>875</v>
      </c>
      <c r="F332" s="83"/>
      <c r="G332" s="96" t="s">
        <v>1069</v>
      </c>
      <c r="H332" s="83" t="s">
        <v>1054</v>
      </c>
      <c r="I332" s="83" t="s">
        <v>914</v>
      </c>
      <c r="J332" s="83"/>
      <c r="K332" s="93">
        <v>8.0000000422921339E-2</v>
      </c>
      <c r="L332" s="96" t="s">
        <v>132</v>
      </c>
      <c r="M332" s="97">
        <v>4.6249999999999999E-2</v>
      </c>
      <c r="N332" s="97">
        <v>2.8999999994713489E-3</v>
      </c>
      <c r="O332" s="93">
        <v>267.61363799999998</v>
      </c>
      <c r="P332" s="95">
        <v>102.26300000000001</v>
      </c>
      <c r="Q332" s="83"/>
      <c r="R332" s="93">
        <v>0.94580234499999993</v>
      </c>
      <c r="S332" s="94">
        <v>5.3522727599999992E-7</v>
      </c>
      <c r="T332" s="94">
        <v>9.2849320837137367E-5</v>
      </c>
      <c r="U332" s="94">
        <f>R332/'סכום נכסי הקרן'!$C$42</f>
        <v>2.9636865499802526E-5</v>
      </c>
    </row>
    <row r="333" spans="2:21">
      <c r="B333" s="86" t="s">
        <v>1072</v>
      </c>
      <c r="C333" s="83" t="s">
        <v>1073</v>
      </c>
      <c r="D333" s="96" t="s">
        <v>30</v>
      </c>
      <c r="E333" s="96" t="s">
        <v>875</v>
      </c>
      <c r="F333" s="83"/>
      <c r="G333" s="96" t="s">
        <v>936</v>
      </c>
      <c r="H333" s="83" t="s">
        <v>1054</v>
      </c>
      <c r="I333" s="83" t="s">
        <v>914</v>
      </c>
      <c r="J333" s="83"/>
      <c r="K333" s="93">
        <v>4.4100000002617517</v>
      </c>
      <c r="L333" s="96" t="s">
        <v>132</v>
      </c>
      <c r="M333" s="97">
        <v>4.8750000000000002E-2</v>
      </c>
      <c r="N333" s="97">
        <v>3.4600000002107618E-2</v>
      </c>
      <c r="O333" s="93">
        <v>1559.527482</v>
      </c>
      <c r="P333" s="95">
        <v>109.1601</v>
      </c>
      <c r="Q333" s="83"/>
      <c r="R333" s="93">
        <v>5.8834327059999998</v>
      </c>
      <c r="S333" s="94">
        <v>4.4557928057142858E-6</v>
      </c>
      <c r="T333" s="94">
        <v>5.7757599548254588E-4</v>
      </c>
      <c r="U333" s="94">
        <f>R333/'סכום נכסי הקרן'!$C$42</f>
        <v>1.8435829082752086E-4</v>
      </c>
    </row>
    <row r="334" spans="2:21">
      <c r="B334" s="86" t="s">
        <v>1074</v>
      </c>
      <c r="C334" s="83" t="s">
        <v>1075</v>
      </c>
      <c r="D334" s="96" t="s">
        <v>30</v>
      </c>
      <c r="E334" s="96" t="s">
        <v>875</v>
      </c>
      <c r="F334" s="83"/>
      <c r="G334" s="96" t="s">
        <v>936</v>
      </c>
      <c r="H334" s="83" t="s">
        <v>1076</v>
      </c>
      <c r="I334" s="83" t="s">
        <v>914</v>
      </c>
      <c r="J334" s="83"/>
      <c r="K334" s="93">
        <v>2.3000000002014338</v>
      </c>
      <c r="L334" s="96" t="s">
        <v>132</v>
      </c>
      <c r="M334" s="97">
        <v>0.05</v>
      </c>
      <c r="N334" s="97">
        <v>2.7300000002215764E-2</v>
      </c>
      <c r="O334" s="93">
        <v>1359.48</v>
      </c>
      <c r="P334" s="95">
        <v>105.6628</v>
      </c>
      <c r="Q334" s="83"/>
      <c r="R334" s="93">
        <v>4.9644207299999996</v>
      </c>
      <c r="S334" s="94">
        <v>1.8126400000000001E-6</v>
      </c>
      <c r="T334" s="94">
        <v>4.8735668246868821E-4</v>
      </c>
      <c r="U334" s="94">
        <f>R334/'סכום נכסי הקרן'!$C$42</f>
        <v>1.555609057613845E-4</v>
      </c>
    </row>
    <row r="335" spans="2:21">
      <c r="B335" s="86" t="s">
        <v>1077</v>
      </c>
      <c r="C335" s="83" t="s">
        <v>1078</v>
      </c>
      <c r="D335" s="96" t="s">
        <v>30</v>
      </c>
      <c r="E335" s="96" t="s">
        <v>875</v>
      </c>
      <c r="F335" s="83"/>
      <c r="G335" s="96" t="s">
        <v>907</v>
      </c>
      <c r="H335" s="83" t="s">
        <v>1079</v>
      </c>
      <c r="I335" s="83" t="s">
        <v>879</v>
      </c>
      <c r="J335" s="83"/>
      <c r="K335" s="93">
        <v>3.8200000002622283</v>
      </c>
      <c r="L335" s="96" t="s">
        <v>132</v>
      </c>
      <c r="M335" s="97">
        <v>0.08</v>
      </c>
      <c r="N335" s="97">
        <v>4.9200000001685763E-2</v>
      </c>
      <c r="O335" s="93">
        <v>550.58939999999996</v>
      </c>
      <c r="P335" s="95">
        <v>112.22929999999999</v>
      </c>
      <c r="Q335" s="83"/>
      <c r="R335" s="93">
        <v>2.135541242</v>
      </c>
      <c r="S335" s="94">
        <v>2.7529469999999997E-7</v>
      </c>
      <c r="T335" s="94">
        <v>2.096458683863771E-4</v>
      </c>
      <c r="U335" s="94">
        <f>R335/'סכום נכסי הקרן'!$C$42</f>
        <v>6.6917521290809696E-5</v>
      </c>
    </row>
    <row r="336" spans="2:21">
      <c r="B336" s="86" t="s">
        <v>1080</v>
      </c>
      <c r="C336" s="83" t="s">
        <v>1081</v>
      </c>
      <c r="D336" s="96" t="s">
        <v>30</v>
      </c>
      <c r="E336" s="96" t="s">
        <v>875</v>
      </c>
      <c r="F336" s="83"/>
      <c r="G336" s="96" t="s">
        <v>907</v>
      </c>
      <c r="H336" s="83" t="s">
        <v>1079</v>
      </c>
      <c r="I336" s="83" t="s">
        <v>879</v>
      </c>
      <c r="J336" s="83"/>
      <c r="K336" s="93">
        <v>3.2699999999922902</v>
      </c>
      <c r="L336" s="96" t="s">
        <v>132</v>
      </c>
      <c r="M336" s="97">
        <v>7.7499999999999999E-2</v>
      </c>
      <c r="N336" s="97">
        <v>4.9700000001079346E-2</v>
      </c>
      <c r="O336" s="93">
        <v>1373.0748000000001</v>
      </c>
      <c r="P336" s="95">
        <v>109.3349</v>
      </c>
      <c r="Q336" s="83"/>
      <c r="R336" s="93">
        <v>5.1883206520000007</v>
      </c>
      <c r="S336" s="94">
        <v>5.4922992000000008E-7</v>
      </c>
      <c r="T336" s="94">
        <v>5.0933691523411667E-4</v>
      </c>
      <c r="U336" s="94">
        <f>R336/'סכום נכסי הקרן'!$C$42</f>
        <v>1.6257684509459722E-4</v>
      </c>
    </row>
    <row r="337" spans="2:21">
      <c r="B337" s="86" t="s">
        <v>1082</v>
      </c>
      <c r="C337" s="83" t="s">
        <v>1083</v>
      </c>
      <c r="D337" s="96" t="s">
        <v>30</v>
      </c>
      <c r="E337" s="96" t="s">
        <v>875</v>
      </c>
      <c r="F337" s="83"/>
      <c r="G337" s="96" t="s">
        <v>1084</v>
      </c>
      <c r="H337" s="83" t="s">
        <v>1076</v>
      </c>
      <c r="I337" s="83" t="s">
        <v>914</v>
      </c>
      <c r="J337" s="83"/>
      <c r="K337" s="93">
        <v>6.4499999999519195</v>
      </c>
      <c r="L337" s="96" t="s">
        <v>132</v>
      </c>
      <c r="M337" s="97">
        <v>4.7500000000000001E-2</v>
      </c>
      <c r="N337" s="97">
        <v>4.3800000000082433E-2</v>
      </c>
      <c r="O337" s="93">
        <v>2039.22</v>
      </c>
      <c r="P337" s="95">
        <v>103.2903</v>
      </c>
      <c r="Q337" s="83"/>
      <c r="R337" s="93">
        <v>7.2794300629999995</v>
      </c>
      <c r="S337" s="94">
        <v>6.6859672131147541E-7</v>
      </c>
      <c r="T337" s="94">
        <v>7.146209152515794E-4</v>
      </c>
      <c r="U337" s="94">
        <f>R337/'סכום נכסי הקרן'!$C$42</f>
        <v>2.2810208796040788E-4</v>
      </c>
    </row>
    <row r="338" spans="2:21">
      <c r="B338" s="86" t="s">
        <v>1085</v>
      </c>
      <c r="C338" s="83" t="s">
        <v>1086</v>
      </c>
      <c r="D338" s="96" t="s">
        <v>30</v>
      </c>
      <c r="E338" s="96" t="s">
        <v>875</v>
      </c>
      <c r="F338" s="83"/>
      <c r="G338" s="96" t="s">
        <v>907</v>
      </c>
      <c r="H338" s="83" t="s">
        <v>1079</v>
      </c>
      <c r="I338" s="83" t="s">
        <v>879</v>
      </c>
      <c r="J338" s="83"/>
      <c r="K338" s="93">
        <v>4.5799999999792735</v>
      </c>
      <c r="L338" s="96" t="s">
        <v>132</v>
      </c>
      <c r="M338" s="97">
        <v>0.08</v>
      </c>
      <c r="N338" s="97">
        <v>4.8500000000666205E-2</v>
      </c>
      <c r="O338" s="93">
        <v>1699.35</v>
      </c>
      <c r="P338" s="95">
        <v>115.015</v>
      </c>
      <c r="Q338" s="83"/>
      <c r="R338" s="93">
        <v>6.7547775830000001</v>
      </c>
      <c r="S338" s="94">
        <v>1.477695652173913E-6</v>
      </c>
      <c r="T338" s="94">
        <v>6.6311583419416279E-4</v>
      </c>
      <c r="U338" s="94">
        <f>R338/'סכום נכסי הקרן'!$C$42</f>
        <v>2.1166201983613417E-4</v>
      </c>
    </row>
    <row r="339" spans="2:21">
      <c r="B339" s="86" t="s">
        <v>1087</v>
      </c>
      <c r="C339" s="83" t="s">
        <v>1088</v>
      </c>
      <c r="D339" s="96" t="s">
        <v>30</v>
      </c>
      <c r="E339" s="96" t="s">
        <v>875</v>
      </c>
      <c r="F339" s="83"/>
      <c r="G339" s="96" t="s">
        <v>877</v>
      </c>
      <c r="H339" s="83" t="s">
        <v>1089</v>
      </c>
      <c r="I339" s="83" t="s">
        <v>879</v>
      </c>
      <c r="J339" s="83"/>
      <c r="K339" s="93">
        <v>2.8099999999112248</v>
      </c>
      <c r="L339" s="96" t="s">
        <v>132</v>
      </c>
      <c r="M339" s="97">
        <v>7.7499999999999999E-2</v>
      </c>
      <c r="N339" s="97">
        <v>5.6299999999309527E-2</v>
      </c>
      <c r="O339" s="93">
        <v>1096.5225809999999</v>
      </c>
      <c r="P339" s="95">
        <v>107.0091</v>
      </c>
      <c r="Q339" s="83"/>
      <c r="R339" s="93">
        <v>4.0551980560000001</v>
      </c>
      <c r="S339" s="94">
        <v>2.61076805E-6</v>
      </c>
      <c r="T339" s="94">
        <v>3.9809838424505043E-4</v>
      </c>
      <c r="U339" s="94">
        <v>1.2707027001580612E-4</v>
      </c>
    </row>
    <row r="340" spans="2:2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</row>
    <row r="341" spans="2:2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</row>
    <row r="342" spans="2:2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</row>
    <row r="343" spans="2:21">
      <c r="B343" s="133" t="s">
        <v>216</v>
      </c>
      <c r="C343" s="135"/>
      <c r="D343" s="135"/>
      <c r="E343" s="135"/>
      <c r="F343" s="135"/>
      <c r="G343" s="135"/>
      <c r="H343" s="135"/>
      <c r="I343" s="135"/>
      <c r="J343" s="135"/>
      <c r="K343" s="135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</row>
    <row r="344" spans="2:21">
      <c r="B344" s="133" t="s">
        <v>112</v>
      </c>
      <c r="C344" s="135"/>
      <c r="D344" s="135"/>
      <c r="E344" s="135"/>
      <c r="F344" s="135"/>
      <c r="G344" s="135"/>
      <c r="H344" s="135"/>
      <c r="I344" s="135"/>
      <c r="J344" s="135"/>
      <c r="K344" s="135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</row>
    <row r="345" spans="2:21">
      <c r="B345" s="133" t="s">
        <v>198</v>
      </c>
      <c r="C345" s="135"/>
      <c r="D345" s="135"/>
      <c r="E345" s="135"/>
      <c r="F345" s="135"/>
      <c r="G345" s="135"/>
      <c r="H345" s="135"/>
      <c r="I345" s="135"/>
      <c r="J345" s="135"/>
      <c r="K345" s="135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</row>
    <row r="346" spans="2:21">
      <c r="B346" s="133" t="s">
        <v>206</v>
      </c>
      <c r="C346" s="135"/>
      <c r="D346" s="135"/>
      <c r="E346" s="135"/>
      <c r="F346" s="135"/>
      <c r="G346" s="135"/>
      <c r="H346" s="135"/>
      <c r="I346" s="135"/>
      <c r="J346" s="135"/>
      <c r="K346" s="135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</row>
    <row r="347" spans="2:21">
      <c r="B347" s="155" t="s">
        <v>212</v>
      </c>
      <c r="C347" s="155"/>
      <c r="D347" s="155"/>
      <c r="E347" s="155"/>
      <c r="F347" s="155"/>
      <c r="G347" s="155"/>
      <c r="H347" s="155"/>
      <c r="I347" s="155"/>
      <c r="J347" s="155"/>
      <c r="K347" s="155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</row>
    <row r="348" spans="2:2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</row>
    <row r="349" spans="2:2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</row>
    <row r="350" spans="2:2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</row>
    <row r="351" spans="2:2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</row>
    <row r="352" spans="2:2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</row>
    <row r="353" spans="2:2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</row>
    <row r="354" spans="2:2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</row>
    <row r="355" spans="2:2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</row>
    <row r="356" spans="2:2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</row>
    <row r="357" spans="2:2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</row>
    <row r="358" spans="2:2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</row>
    <row r="359" spans="2:2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</row>
    <row r="360" spans="2:2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</row>
    <row r="361" spans="2:2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</row>
    <row r="362" spans="2:2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</row>
    <row r="363" spans="2:2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</row>
    <row r="364" spans="2:2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</row>
    <row r="365" spans="2:2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</row>
    <row r="366" spans="2:2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</row>
    <row r="367" spans="2:2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</row>
    <row r="368" spans="2:2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</row>
    <row r="369" spans="2:2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</row>
    <row r="370" spans="2:2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</row>
    <row r="371" spans="2:2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</row>
    <row r="372" spans="2:2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</row>
    <row r="373" spans="2:2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</row>
    <row r="374" spans="2:2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</row>
    <row r="375" spans="2:2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</row>
    <row r="376" spans="2:2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</row>
    <row r="377" spans="2:2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</row>
    <row r="378" spans="2:2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</row>
    <row r="379" spans="2:2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</row>
    <row r="380" spans="2:2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</row>
    <row r="381" spans="2:2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</row>
    <row r="382" spans="2:2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</row>
    <row r="383" spans="2:2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</row>
    <row r="384" spans="2:2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</row>
    <row r="385" spans="2:2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</row>
    <row r="386" spans="2:2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</row>
    <row r="387" spans="2:2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</row>
    <row r="388" spans="2:2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</row>
    <row r="389" spans="2:2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</row>
    <row r="390" spans="2:2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</row>
    <row r="391" spans="2:2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</row>
    <row r="392" spans="2:2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</row>
    <row r="393" spans="2:2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</row>
    <row r="394" spans="2:2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</row>
    <row r="395" spans="2:2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</row>
    <row r="396" spans="2:2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</row>
    <row r="397" spans="2:2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</row>
    <row r="398" spans="2:2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</row>
    <row r="399" spans="2:2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</row>
    <row r="400" spans="2:2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</row>
    <row r="401" spans="2:2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</row>
    <row r="402" spans="2:2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</row>
    <row r="403" spans="2:2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</row>
    <row r="404" spans="2:2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</row>
    <row r="405" spans="2:2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</row>
    <row r="406" spans="2:2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</row>
    <row r="407" spans="2:2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</row>
    <row r="408" spans="2:2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</row>
    <row r="409" spans="2:2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</row>
    <row r="410" spans="2:2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</row>
    <row r="411" spans="2:2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</row>
    <row r="412" spans="2:2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</row>
    <row r="413" spans="2:2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</row>
    <row r="414" spans="2:2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</row>
    <row r="415" spans="2:2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</row>
    <row r="416" spans="2:2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</row>
    <row r="417" spans="2:2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</row>
    <row r="418" spans="2:2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</row>
    <row r="419" spans="2:2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</row>
    <row r="420" spans="2:2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</row>
    <row r="421" spans="2:2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</row>
    <row r="422" spans="2:2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</row>
    <row r="423" spans="2:2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</row>
    <row r="424" spans="2:2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</row>
    <row r="425" spans="2:2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</row>
    <row r="426" spans="2:2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</row>
    <row r="427" spans="2:2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</row>
    <row r="428" spans="2:2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</row>
    <row r="429" spans="2:2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</row>
    <row r="430" spans="2:2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</row>
    <row r="431" spans="2:2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</row>
    <row r="432" spans="2:2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</row>
    <row r="433" spans="2:2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</row>
    <row r="434" spans="2:2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</row>
    <row r="435" spans="2:2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</row>
    <row r="436" spans="2:2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</row>
    <row r="437" spans="2:2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</row>
    <row r="438" spans="2:2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</row>
    <row r="439" spans="2:2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</row>
    <row r="440" spans="2:2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</row>
    <row r="441" spans="2:2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</row>
    <row r="442" spans="2:2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</row>
    <row r="443" spans="2:2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</row>
    <row r="444" spans="2:2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</row>
    <row r="445" spans="2:2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</row>
    <row r="446" spans="2:2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</row>
    <row r="447" spans="2:2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</row>
    <row r="448" spans="2:2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</row>
    <row r="449" spans="2:2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</row>
    <row r="450" spans="2:2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</row>
    <row r="451" spans="2:2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  <c r="S451" s="132"/>
      <c r="T451" s="132"/>
      <c r="U451" s="132"/>
    </row>
    <row r="452" spans="2:2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  <c r="S452" s="132"/>
      <c r="T452" s="132"/>
      <c r="U452" s="132"/>
    </row>
    <row r="453" spans="2:2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  <c r="S453" s="132"/>
      <c r="T453" s="132"/>
      <c r="U453" s="132"/>
    </row>
    <row r="454" spans="2:2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  <c r="S454" s="132"/>
      <c r="T454" s="132"/>
      <c r="U454" s="132"/>
    </row>
    <row r="455" spans="2:2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  <c r="S455" s="132"/>
      <c r="T455" s="132"/>
      <c r="U455" s="132"/>
    </row>
    <row r="456" spans="2:2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</row>
    <row r="457" spans="2:2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  <c r="S457" s="132"/>
      <c r="T457" s="132"/>
      <c r="U457" s="132"/>
    </row>
    <row r="458" spans="2:2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  <c r="S458" s="132"/>
      <c r="T458" s="132"/>
      <c r="U458" s="132"/>
    </row>
    <row r="459" spans="2:2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  <c r="S459" s="132"/>
      <c r="T459" s="132"/>
      <c r="U459" s="132"/>
    </row>
    <row r="460" spans="2:21">
      <c r="B460" s="131"/>
      <c r="C460" s="132"/>
      <c r="D460" s="132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</row>
    <row r="461" spans="2:21">
      <c r="B461" s="131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32"/>
      <c r="U461" s="132"/>
    </row>
    <row r="462" spans="2:21">
      <c r="B462" s="131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32"/>
      <c r="U462" s="132"/>
    </row>
    <row r="463" spans="2:21">
      <c r="B463" s="131"/>
      <c r="C463" s="132"/>
      <c r="D463" s="132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  <c r="S463" s="132"/>
      <c r="T463" s="132"/>
      <c r="U463" s="132"/>
    </row>
    <row r="464" spans="2:21">
      <c r="B464" s="131"/>
      <c r="C464" s="132"/>
      <c r="D464" s="132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  <c r="S464" s="132"/>
      <c r="T464" s="132"/>
      <c r="U464" s="132"/>
    </row>
    <row r="465" spans="2:21">
      <c r="B465" s="131"/>
      <c r="C465" s="132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  <c r="S465" s="132"/>
      <c r="T465" s="132"/>
      <c r="U465" s="132"/>
    </row>
    <row r="466" spans="2:21">
      <c r="B466" s="131"/>
      <c r="C466" s="132"/>
      <c r="D466" s="132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  <c r="S466" s="132"/>
      <c r="T466" s="132"/>
      <c r="U466" s="132"/>
    </row>
    <row r="467" spans="2:21">
      <c r="B467" s="131"/>
      <c r="C467" s="132"/>
      <c r="D467" s="132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  <c r="S467" s="132"/>
      <c r="T467" s="132"/>
      <c r="U467" s="132"/>
    </row>
    <row r="468" spans="2:21">
      <c r="B468" s="131"/>
      <c r="C468" s="132"/>
      <c r="D468" s="132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  <c r="S468" s="132"/>
      <c r="T468" s="132"/>
      <c r="U468" s="132"/>
    </row>
    <row r="469" spans="2:21">
      <c r="B469" s="131"/>
      <c r="C469" s="132"/>
      <c r="D469" s="132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  <c r="S469" s="132"/>
      <c r="T469" s="132"/>
      <c r="U469" s="132"/>
    </row>
    <row r="470" spans="2:21">
      <c r="B470" s="131"/>
      <c r="C470" s="132"/>
      <c r="D470" s="132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  <c r="S470" s="132"/>
      <c r="T470" s="132"/>
      <c r="U470" s="132"/>
    </row>
    <row r="471" spans="2:21">
      <c r="B471" s="131"/>
      <c r="C471" s="132"/>
      <c r="D471" s="132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  <c r="S471" s="132"/>
      <c r="T471" s="132"/>
      <c r="U471" s="132"/>
    </row>
    <row r="472" spans="2:21">
      <c r="B472" s="131"/>
      <c r="C472" s="132"/>
      <c r="D472" s="132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  <c r="S472" s="132"/>
      <c r="T472" s="132"/>
      <c r="U472" s="132"/>
    </row>
    <row r="473" spans="2:21">
      <c r="B473" s="131"/>
      <c r="C473" s="132"/>
      <c r="D473" s="132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  <c r="S473" s="132"/>
      <c r="T473" s="132"/>
      <c r="U473" s="132"/>
    </row>
    <row r="474" spans="2:21">
      <c r="B474" s="131"/>
      <c r="C474" s="132"/>
      <c r="D474" s="132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  <c r="S474" s="132"/>
      <c r="T474" s="132"/>
      <c r="U474" s="132"/>
    </row>
    <row r="475" spans="2:21">
      <c r="B475" s="131"/>
      <c r="C475" s="132"/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</row>
    <row r="476" spans="2:21">
      <c r="B476" s="131"/>
      <c r="C476" s="132"/>
      <c r="D476" s="132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  <c r="S476" s="132"/>
      <c r="T476" s="132"/>
      <c r="U476" s="132"/>
    </row>
    <row r="477" spans="2:21">
      <c r="B477" s="131"/>
      <c r="C477" s="132"/>
      <c r="D477" s="132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  <c r="S477" s="132"/>
      <c r="T477" s="132"/>
      <c r="U477" s="132"/>
    </row>
    <row r="478" spans="2:21">
      <c r="B478" s="131"/>
      <c r="C478" s="132"/>
      <c r="D478" s="132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  <c r="S478" s="132"/>
      <c r="T478" s="132"/>
      <c r="U478" s="132"/>
    </row>
    <row r="479" spans="2:21">
      <c r="B479" s="131"/>
      <c r="C479" s="132"/>
      <c r="D479" s="132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  <c r="S479" s="132"/>
      <c r="T479" s="132"/>
      <c r="U479" s="132"/>
    </row>
    <row r="480" spans="2:21">
      <c r="B480" s="131"/>
      <c r="C480" s="132"/>
      <c r="D480" s="132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  <c r="S480" s="132"/>
      <c r="T480" s="132"/>
      <c r="U480" s="132"/>
    </row>
    <row r="481" spans="2:21">
      <c r="B481" s="131"/>
      <c r="C481" s="132"/>
      <c r="D481" s="132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  <c r="S481" s="132"/>
      <c r="T481" s="132"/>
      <c r="U481" s="132"/>
    </row>
    <row r="482" spans="2:21">
      <c r="B482" s="131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  <c r="S482" s="132"/>
      <c r="T482" s="132"/>
      <c r="U482" s="132"/>
    </row>
    <row r="483" spans="2:21">
      <c r="B483" s="131"/>
      <c r="C483" s="132"/>
      <c r="D483" s="132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  <c r="S483" s="132"/>
      <c r="T483" s="132"/>
      <c r="U483" s="132"/>
    </row>
    <row r="484" spans="2:21">
      <c r="B484" s="131"/>
      <c r="C484" s="132"/>
      <c r="D484" s="132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  <c r="S484" s="132"/>
      <c r="T484" s="132"/>
      <c r="U484" s="132"/>
    </row>
    <row r="485" spans="2:21">
      <c r="B485" s="131"/>
      <c r="C485" s="132"/>
      <c r="D485" s="132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  <c r="S485" s="132"/>
      <c r="T485" s="132"/>
      <c r="U485" s="132"/>
    </row>
    <row r="486" spans="2:21">
      <c r="B486" s="131"/>
      <c r="C486" s="132"/>
      <c r="D486" s="132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  <c r="S486" s="132"/>
      <c r="T486" s="132"/>
      <c r="U486" s="132"/>
    </row>
    <row r="487" spans="2:21">
      <c r="B487" s="131"/>
      <c r="C487" s="132"/>
      <c r="D487" s="132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  <c r="S487" s="132"/>
      <c r="T487" s="132"/>
      <c r="U487" s="132"/>
    </row>
    <row r="488" spans="2:21">
      <c r="B488" s="131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32"/>
      <c r="U488" s="132"/>
    </row>
    <row r="489" spans="2:21">
      <c r="B489" s="131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32"/>
      <c r="U489" s="132"/>
    </row>
    <row r="490" spans="2:21">
      <c r="B490" s="131"/>
      <c r="C490" s="132"/>
      <c r="D490" s="132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  <c r="S490" s="132"/>
      <c r="T490" s="132"/>
      <c r="U490" s="132"/>
    </row>
    <row r="491" spans="2:21">
      <c r="B491" s="131"/>
      <c r="C491" s="132"/>
      <c r="D491" s="132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</row>
    <row r="492" spans="2:21">
      <c r="B492" s="131"/>
      <c r="C492" s="132"/>
      <c r="D492" s="132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  <c r="S492" s="132"/>
      <c r="T492" s="132"/>
      <c r="U492" s="132"/>
    </row>
    <row r="493" spans="2:21">
      <c r="B493" s="131"/>
      <c r="C493" s="132"/>
      <c r="D493" s="132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  <c r="S493" s="132"/>
      <c r="T493" s="132"/>
      <c r="U493" s="132"/>
    </row>
    <row r="494" spans="2:21">
      <c r="B494" s="131"/>
      <c r="C494" s="132"/>
      <c r="D494" s="132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</row>
    <row r="495" spans="2:21">
      <c r="B495" s="131"/>
      <c r="C495" s="132"/>
      <c r="D495" s="132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</row>
    <row r="496" spans="2:21">
      <c r="B496" s="131"/>
      <c r="C496" s="132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</row>
    <row r="497" spans="2:21">
      <c r="B497" s="131"/>
      <c r="C497" s="132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</row>
    <row r="498" spans="2:21">
      <c r="B498" s="131"/>
      <c r="C498" s="132"/>
      <c r="D498" s="132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</row>
    <row r="499" spans="2:21">
      <c r="B499" s="131"/>
      <c r="C499" s="132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</row>
    <row r="500" spans="2:21">
      <c r="B500" s="131"/>
      <c r="C500" s="132"/>
      <c r="D500" s="132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  <c r="S500" s="132"/>
      <c r="T500" s="132"/>
      <c r="U500" s="132"/>
    </row>
    <row r="501" spans="2:21">
      <c r="B501" s="131"/>
      <c r="C501" s="132"/>
      <c r="D501" s="132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  <c r="S501" s="132"/>
      <c r="T501" s="132"/>
      <c r="U501" s="132"/>
    </row>
    <row r="502" spans="2:21">
      <c r="B502" s="131"/>
      <c r="C502" s="132"/>
      <c r="D502" s="132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</row>
    <row r="503" spans="2:21">
      <c r="B503" s="131"/>
      <c r="C503" s="132"/>
      <c r="D503" s="132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</row>
    <row r="504" spans="2:21">
      <c r="B504" s="131"/>
      <c r="C504" s="132"/>
      <c r="D504" s="132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  <c r="S504" s="132"/>
      <c r="T504" s="132"/>
      <c r="U504" s="132"/>
    </row>
    <row r="505" spans="2:21">
      <c r="B505" s="131"/>
      <c r="C505" s="132"/>
      <c r="D505" s="132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  <c r="S505" s="132"/>
      <c r="T505" s="132"/>
      <c r="U505" s="132"/>
    </row>
    <row r="506" spans="2:21">
      <c r="B506" s="131"/>
      <c r="C506" s="132"/>
      <c r="D506" s="132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  <c r="S506" s="132"/>
      <c r="T506" s="132"/>
      <c r="U506" s="132"/>
    </row>
    <row r="507" spans="2:21">
      <c r="B507" s="131"/>
      <c r="C507" s="132"/>
      <c r="D507" s="132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  <c r="S507" s="132"/>
      <c r="T507" s="132"/>
      <c r="U507" s="132"/>
    </row>
    <row r="508" spans="2:21">
      <c r="B508" s="131"/>
      <c r="C508" s="132"/>
      <c r="D508" s="132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  <c r="S508" s="132"/>
      <c r="T508" s="132"/>
      <c r="U508" s="132"/>
    </row>
    <row r="509" spans="2:21">
      <c r="B509" s="131"/>
      <c r="C509" s="132"/>
      <c r="D509" s="132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  <c r="S509" s="132"/>
      <c r="T509" s="132"/>
      <c r="U509" s="132"/>
    </row>
    <row r="510" spans="2:21">
      <c r="B510" s="131"/>
      <c r="C510" s="132"/>
      <c r="D510" s="132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  <c r="S510" s="132"/>
      <c r="T510" s="132"/>
      <c r="U510" s="132"/>
    </row>
    <row r="511" spans="2:21">
      <c r="B511" s="131"/>
      <c r="C511" s="132"/>
      <c r="D511" s="132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  <c r="S511" s="132"/>
      <c r="T511" s="132"/>
      <c r="U511" s="132"/>
    </row>
    <row r="512" spans="2:21">
      <c r="B512" s="131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  <c r="S512" s="132"/>
      <c r="T512" s="132"/>
      <c r="U512" s="132"/>
    </row>
    <row r="513" spans="2:21">
      <c r="B513" s="131"/>
      <c r="C513" s="132"/>
      <c r="D513" s="132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  <c r="S513" s="132"/>
      <c r="T513" s="132"/>
      <c r="U513" s="132"/>
    </row>
    <row r="514" spans="2:21">
      <c r="B514" s="131"/>
      <c r="C514" s="132"/>
      <c r="D514" s="132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  <c r="S514" s="132"/>
      <c r="T514" s="132"/>
      <c r="U514" s="132"/>
    </row>
    <row r="515" spans="2:21">
      <c r="B515" s="131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32"/>
      <c r="U515" s="132"/>
    </row>
    <row r="516" spans="2:21">
      <c r="B516" s="131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32"/>
      <c r="U516" s="132"/>
    </row>
    <row r="517" spans="2:21">
      <c r="B517" s="131"/>
      <c r="C517" s="132"/>
      <c r="D517" s="132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  <c r="S517" s="132"/>
      <c r="T517" s="132"/>
      <c r="U517" s="132"/>
    </row>
    <row r="518" spans="2:21">
      <c r="B518" s="131"/>
      <c r="C518" s="132"/>
      <c r="D518" s="132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  <c r="S518" s="132"/>
      <c r="T518" s="132"/>
      <c r="U518" s="132"/>
    </row>
    <row r="519" spans="2:21">
      <c r="B519" s="131"/>
      <c r="C519" s="132"/>
      <c r="D519" s="132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  <c r="S519" s="132"/>
      <c r="T519" s="132"/>
      <c r="U519" s="132"/>
    </row>
    <row r="520" spans="2:21">
      <c r="B520" s="131"/>
      <c r="C520" s="132"/>
      <c r="D520" s="132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  <c r="S520" s="132"/>
      <c r="T520" s="132"/>
      <c r="U520" s="132"/>
    </row>
    <row r="521" spans="2:21">
      <c r="B521" s="131"/>
      <c r="C521" s="132"/>
      <c r="D521" s="132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  <c r="S521" s="132"/>
      <c r="T521" s="132"/>
      <c r="U521" s="132"/>
    </row>
    <row r="522" spans="2:21">
      <c r="B522" s="131"/>
      <c r="C522" s="132"/>
      <c r="D522" s="132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  <c r="S522" s="132"/>
      <c r="T522" s="132"/>
      <c r="U522" s="132"/>
    </row>
    <row r="523" spans="2:21">
      <c r="B523" s="131"/>
      <c r="C523" s="132"/>
      <c r="D523" s="132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  <c r="S523" s="132"/>
      <c r="T523" s="132"/>
      <c r="U523" s="132"/>
    </row>
    <row r="524" spans="2:21">
      <c r="B524" s="131"/>
      <c r="C524" s="132"/>
      <c r="D524" s="132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  <c r="S524" s="132"/>
      <c r="T524" s="132"/>
      <c r="U524" s="132"/>
    </row>
    <row r="525" spans="2:21">
      <c r="B525" s="131"/>
      <c r="C525" s="132"/>
      <c r="D525" s="132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  <c r="S525" s="132"/>
      <c r="T525" s="132"/>
      <c r="U525" s="132"/>
    </row>
    <row r="526" spans="2:21">
      <c r="B526" s="131"/>
      <c r="C526" s="132"/>
      <c r="D526" s="132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</row>
    <row r="527" spans="2:21">
      <c r="B527" s="131"/>
      <c r="C527" s="132"/>
      <c r="D527" s="132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  <c r="S527" s="132"/>
      <c r="T527" s="132"/>
      <c r="U527" s="132"/>
    </row>
    <row r="528" spans="2:21">
      <c r="B528" s="131"/>
      <c r="C528" s="132"/>
      <c r="D528" s="132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</row>
    <row r="529" spans="2:21">
      <c r="B529" s="131"/>
      <c r="C529" s="132"/>
      <c r="D529" s="132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</row>
    <row r="530" spans="2:21">
      <c r="B530" s="131"/>
      <c r="C530" s="132"/>
      <c r="D530" s="132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</row>
    <row r="531" spans="2:21">
      <c r="B531" s="131"/>
      <c r="C531" s="132"/>
      <c r="D531" s="132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</row>
    <row r="532" spans="2:21">
      <c r="B532" s="131"/>
      <c r="C532" s="132"/>
      <c r="D532" s="132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  <c r="S532" s="132"/>
      <c r="T532" s="132"/>
      <c r="U532" s="132"/>
    </row>
    <row r="533" spans="2:21">
      <c r="B533" s="131"/>
      <c r="C533" s="132"/>
      <c r="D533" s="132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  <c r="S533" s="132"/>
      <c r="T533" s="132"/>
      <c r="U533" s="132"/>
    </row>
    <row r="534" spans="2:21">
      <c r="B534" s="131"/>
      <c r="C534" s="132"/>
      <c r="D534" s="132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</row>
    <row r="535" spans="2:21">
      <c r="B535" s="131"/>
      <c r="C535" s="132"/>
      <c r="D535" s="132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</row>
    <row r="536" spans="2:21">
      <c r="B536" s="131"/>
      <c r="C536" s="132"/>
      <c r="D536" s="132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</row>
    <row r="537" spans="2:21">
      <c r="B537" s="131"/>
      <c r="C537" s="132"/>
      <c r="D537" s="132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</row>
    <row r="538" spans="2:21">
      <c r="B538" s="131"/>
      <c r="C538" s="132"/>
      <c r="D538" s="132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</row>
    <row r="539" spans="2:21">
      <c r="B539" s="131"/>
      <c r="C539" s="132"/>
      <c r="D539" s="132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</row>
    <row r="540" spans="2:21">
      <c r="B540" s="131"/>
      <c r="C540" s="132"/>
      <c r="D540" s="132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  <c r="S540" s="132"/>
      <c r="T540" s="132"/>
      <c r="U540" s="132"/>
    </row>
    <row r="541" spans="2:21">
      <c r="B541" s="131"/>
      <c r="C541" s="132"/>
      <c r="D541" s="132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</row>
    <row r="542" spans="2:21">
      <c r="B542" s="131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</row>
    <row r="543" spans="2:21">
      <c r="B543" s="131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</row>
    <row r="544" spans="2:21">
      <c r="B544" s="131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  <c r="T544" s="132"/>
      <c r="U544" s="132"/>
    </row>
    <row r="545" spans="2:21">
      <c r="B545" s="131"/>
      <c r="C545" s="132"/>
      <c r="D545" s="132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  <c r="S545" s="132"/>
      <c r="T545" s="132"/>
      <c r="U545" s="132"/>
    </row>
    <row r="546" spans="2:21">
      <c r="B546" s="131"/>
      <c r="C546" s="132"/>
      <c r="D546" s="132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  <c r="S546" s="132"/>
      <c r="T546" s="132"/>
      <c r="U546" s="132"/>
    </row>
    <row r="547" spans="2:21">
      <c r="B547" s="131"/>
      <c r="C547" s="132"/>
      <c r="D547" s="132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</row>
    <row r="548" spans="2:21">
      <c r="B548" s="131"/>
      <c r="C548" s="132"/>
      <c r="D548" s="132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  <c r="S548" s="132"/>
      <c r="T548" s="132"/>
      <c r="U548" s="132"/>
    </row>
    <row r="549" spans="2:21">
      <c r="B549" s="131"/>
      <c r="C549" s="132"/>
      <c r="D549" s="132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  <c r="S549" s="132"/>
      <c r="T549" s="132"/>
      <c r="U549" s="132"/>
    </row>
    <row r="550" spans="2:21">
      <c r="B550" s="131"/>
      <c r="C550" s="132"/>
      <c r="D550" s="132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  <c r="S550" s="132"/>
      <c r="T550" s="132"/>
      <c r="U550" s="132"/>
    </row>
    <row r="551" spans="2:21">
      <c r="B551" s="131"/>
      <c r="C551" s="132"/>
      <c r="D551" s="132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  <c r="S551" s="132"/>
      <c r="T551" s="132"/>
      <c r="U551" s="132"/>
    </row>
    <row r="552" spans="2:21">
      <c r="B552" s="131"/>
      <c r="C552" s="132"/>
      <c r="D552" s="132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  <c r="S552" s="132"/>
      <c r="T552" s="132"/>
      <c r="U552" s="132"/>
    </row>
    <row r="553" spans="2:21">
      <c r="B553" s="131"/>
      <c r="C553" s="132"/>
      <c r="D553" s="132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  <c r="S553" s="132"/>
      <c r="T553" s="132"/>
      <c r="U553" s="132"/>
    </row>
    <row r="554" spans="2:21">
      <c r="B554" s="131"/>
      <c r="C554" s="132"/>
      <c r="D554" s="132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  <c r="S554" s="132"/>
      <c r="T554" s="132"/>
      <c r="U554" s="132"/>
    </row>
    <row r="555" spans="2:21">
      <c r="B555" s="131"/>
      <c r="C555" s="132"/>
      <c r="D555" s="132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</row>
    <row r="556" spans="2:21">
      <c r="B556" s="131"/>
      <c r="C556" s="132"/>
      <c r="D556" s="132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  <c r="S556" s="132"/>
      <c r="T556" s="132"/>
      <c r="U556" s="132"/>
    </row>
    <row r="557" spans="2:21">
      <c r="B557" s="131"/>
      <c r="C557" s="132"/>
      <c r="D557" s="132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  <c r="S557" s="132"/>
      <c r="T557" s="132"/>
      <c r="U557" s="132"/>
    </row>
    <row r="558" spans="2:21">
      <c r="B558" s="131"/>
      <c r="C558" s="132"/>
      <c r="D558" s="132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  <c r="S558" s="132"/>
      <c r="T558" s="132"/>
      <c r="U558" s="132"/>
    </row>
    <row r="559" spans="2:21">
      <c r="B559" s="131"/>
      <c r="C559" s="132"/>
      <c r="D559" s="132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  <c r="S559" s="132"/>
      <c r="T559" s="132"/>
      <c r="U559" s="132"/>
    </row>
    <row r="560" spans="2:21">
      <c r="B560" s="131"/>
      <c r="C560" s="132"/>
      <c r="D560" s="132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  <c r="S560" s="132"/>
      <c r="T560" s="132"/>
      <c r="U560" s="132"/>
    </row>
    <row r="561" spans="2:21">
      <c r="B561" s="131"/>
      <c r="C561" s="132"/>
      <c r="D561" s="132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</row>
    <row r="562" spans="2:21">
      <c r="B562" s="131"/>
      <c r="C562" s="132"/>
      <c r="D562" s="132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  <c r="S562" s="132"/>
      <c r="T562" s="132"/>
      <c r="U562" s="132"/>
    </row>
    <row r="563" spans="2:21">
      <c r="B563" s="131"/>
      <c r="C563" s="132"/>
      <c r="D563" s="132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</row>
    <row r="564" spans="2:21">
      <c r="B564" s="131"/>
      <c r="C564" s="132"/>
      <c r="D564" s="132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</row>
    <row r="565" spans="2:21">
      <c r="B565" s="131"/>
      <c r="C565" s="132"/>
      <c r="D565" s="132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</row>
    <row r="566" spans="2:21">
      <c r="B566" s="131"/>
      <c r="C566" s="132"/>
      <c r="D566" s="132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  <c r="S566" s="132"/>
      <c r="T566" s="132"/>
      <c r="U566" s="132"/>
    </row>
    <row r="567" spans="2:21">
      <c r="B567" s="131"/>
      <c r="C567" s="132"/>
      <c r="D567" s="132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  <c r="S567" s="132"/>
      <c r="T567" s="132"/>
      <c r="U567" s="132"/>
    </row>
    <row r="568" spans="2:21">
      <c r="B568" s="131"/>
      <c r="C568" s="132"/>
      <c r="D568" s="132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  <c r="S568" s="132"/>
      <c r="T568" s="132"/>
      <c r="U568" s="132"/>
    </row>
    <row r="569" spans="2:21">
      <c r="B569" s="131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</row>
    <row r="570" spans="2:21">
      <c r="B570" s="131"/>
      <c r="C570" s="132"/>
      <c r="D570" s="132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</row>
    <row r="571" spans="2:21">
      <c r="B571" s="131"/>
      <c r="C571" s="132"/>
      <c r="D571" s="132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</row>
    <row r="572" spans="2:21">
      <c r="B572" s="131"/>
      <c r="C572" s="132"/>
      <c r="D572" s="132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</row>
    <row r="573" spans="2:21">
      <c r="B573" s="131"/>
      <c r="C573" s="132"/>
      <c r="D573" s="132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  <c r="S573" s="132"/>
      <c r="T573" s="132"/>
      <c r="U573" s="132"/>
    </row>
    <row r="574" spans="2:21">
      <c r="B574" s="131"/>
      <c r="C574" s="132"/>
      <c r="D574" s="132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</row>
    <row r="575" spans="2:21">
      <c r="B575" s="131"/>
      <c r="C575" s="132"/>
      <c r="D575" s="132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</row>
    <row r="576" spans="2:21">
      <c r="B576" s="131"/>
      <c r="C576" s="132"/>
      <c r="D576" s="132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</row>
    <row r="577" spans="2:21">
      <c r="B577" s="131"/>
      <c r="C577" s="132"/>
      <c r="D577" s="132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</row>
    <row r="578" spans="2:21">
      <c r="B578" s="131"/>
      <c r="C578" s="132"/>
      <c r="D578" s="132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</row>
    <row r="579" spans="2:21">
      <c r="B579" s="131"/>
      <c r="C579" s="132"/>
      <c r="D579" s="132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</row>
    <row r="580" spans="2:21">
      <c r="B580" s="131"/>
      <c r="C580" s="132"/>
      <c r="D580" s="132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  <c r="S580" s="132"/>
      <c r="T580" s="132"/>
      <c r="U580" s="132"/>
    </row>
    <row r="581" spans="2:21">
      <c r="B581" s="131"/>
      <c r="C581" s="132"/>
      <c r="D581" s="132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  <c r="S581" s="132"/>
      <c r="T581" s="132"/>
      <c r="U581" s="132"/>
    </row>
    <row r="582" spans="2:21">
      <c r="B582" s="131"/>
      <c r="C582" s="132"/>
      <c r="D582" s="132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  <c r="S582" s="132"/>
      <c r="T582" s="132"/>
      <c r="U582" s="132"/>
    </row>
    <row r="583" spans="2:21">
      <c r="B583" s="131"/>
      <c r="C583" s="132"/>
      <c r="D583" s="132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  <c r="S583" s="132"/>
      <c r="T583" s="132"/>
      <c r="U583" s="132"/>
    </row>
    <row r="584" spans="2:21">
      <c r="B584" s="131"/>
      <c r="C584" s="132"/>
      <c r="D584" s="132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  <c r="S584" s="132"/>
      <c r="T584" s="132"/>
      <c r="U584" s="132"/>
    </row>
    <row r="585" spans="2:21">
      <c r="B585" s="131"/>
      <c r="C585" s="132"/>
      <c r="D585" s="132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  <c r="S585" s="132"/>
      <c r="T585" s="132"/>
      <c r="U585" s="132"/>
    </row>
    <row r="586" spans="2:21">
      <c r="B586" s="131"/>
      <c r="C586" s="132"/>
      <c r="D586" s="132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  <c r="S586" s="132"/>
      <c r="T586" s="132"/>
      <c r="U586" s="132"/>
    </row>
    <row r="587" spans="2:21">
      <c r="B587" s="131"/>
      <c r="C587" s="132"/>
      <c r="D587" s="132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</row>
    <row r="588" spans="2:21">
      <c r="B588" s="131"/>
      <c r="C588" s="132"/>
      <c r="D588" s="132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  <c r="S588" s="132"/>
      <c r="T588" s="132"/>
      <c r="U588" s="132"/>
    </row>
    <row r="589" spans="2:21">
      <c r="B589" s="131"/>
      <c r="C589" s="132"/>
      <c r="D589" s="132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  <c r="S589" s="132"/>
      <c r="T589" s="132"/>
      <c r="U589" s="132"/>
    </row>
    <row r="590" spans="2:21">
      <c r="B590" s="131"/>
      <c r="C590" s="132"/>
      <c r="D590" s="132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  <c r="S590" s="132"/>
      <c r="T590" s="132"/>
      <c r="U590" s="132"/>
    </row>
    <row r="591" spans="2:21">
      <c r="B591" s="131"/>
      <c r="C591" s="132"/>
      <c r="D591" s="132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  <c r="S591" s="132"/>
      <c r="T591" s="132"/>
      <c r="U591" s="132"/>
    </row>
    <row r="592" spans="2:21">
      <c r="B592" s="131"/>
      <c r="C592" s="132"/>
      <c r="D592" s="132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  <c r="S592" s="132"/>
      <c r="T592" s="132"/>
      <c r="U592" s="132"/>
    </row>
    <row r="593" spans="2:21">
      <c r="B593" s="131"/>
      <c r="C593" s="132"/>
      <c r="D593" s="132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  <c r="S593" s="132"/>
      <c r="T593" s="132"/>
      <c r="U593" s="132"/>
    </row>
    <row r="594" spans="2:21">
      <c r="B594" s="131"/>
      <c r="C594" s="132"/>
      <c r="D594" s="132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  <c r="S594" s="132"/>
      <c r="T594" s="132"/>
      <c r="U594" s="132"/>
    </row>
    <row r="595" spans="2:21">
      <c r="B595" s="131"/>
      <c r="C595" s="132"/>
      <c r="D595" s="132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</row>
    <row r="596" spans="2:21">
      <c r="B596" s="131"/>
      <c r="C596" s="132"/>
      <c r="D596" s="132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</row>
    <row r="597" spans="2:21">
      <c r="B597" s="131"/>
      <c r="C597" s="132"/>
      <c r="D597" s="132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  <c r="S597" s="132"/>
      <c r="T597" s="132"/>
      <c r="U597" s="132"/>
    </row>
    <row r="598" spans="2:21">
      <c r="B598" s="131"/>
      <c r="C598" s="132"/>
      <c r="D598" s="132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</row>
    <row r="599" spans="2:21">
      <c r="B599" s="131"/>
      <c r="C599" s="132"/>
      <c r="D599" s="132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</row>
    <row r="600" spans="2:21">
      <c r="B600" s="131"/>
      <c r="C600" s="132"/>
      <c r="D600" s="132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</row>
    <row r="601" spans="2:21">
      <c r="B601" s="131"/>
      <c r="C601" s="132"/>
      <c r="D601" s="132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  <c r="S601" s="132"/>
      <c r="T601" s="132"/>
      <c r="U601" s="132"/>
    </row>
    <row r="602" spans="2:21">
      <c r="B602" s="131"/>
      <c r="C602" s="132"/>
      <c r="D602" s="132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  <c r="S602" s="132"/>
      <c r="T602" s="132"/>
      <c r="U602" s="132"/>
    </row>
    <row r="603" spans="2:21">
      <c r="B603" s="131"/>
      <c r="C603" s="132"/>
      <c r="D603" s="132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</row>
    <row r="604" spans="2:21">
      <c r="B604" s="131"/>
      <c r="C604" s="132"/>
      <c r="D604" s="132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</row>
    <row r="605" spans="2:21">
      <c r="B605" s="131"/>
      <c r="C605" s="132"/>
      <c r="D605" s="132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</row>
    <row r="606" spans="2:21">
      <c r="B606" s="131"/>
      <c r="C606" s="132"/>
      <c r="D606" s="132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</row>
    <row r="607" spans="2:21">
      <c r="B607" s="131"/>
      <c r="C607" s="132"/>
      <c r="D607" s="132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</row>
    <row r="608" spans="2:21">
      <c r="B608" s="131"/>
      <c r="C608" s="132"/>
      <c r="D608" s="132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</row>
    <row r="609" spans="2:21">
      <c r="B609" s="131"/>
      <c r="C609" s="132"/>
      <c r="D609" s="132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132"/>
    </row>
    <row r="610" spans="2:21">
      <c r="B610" s="131"/>
      <c r="C610" s="132"/>
      <c r="D610" s="132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  <c r="S610" s="132"/>
      <c r="T610" s="132"/>
      <c r="U610" s="132"/>
    </row>
    <row r="611" spans="2:21">
      <c r="B611" s="131"/>
      <c r="C611" s="132"/>
      <c r="D611" s="132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</row>
    <row r="612" spans="2:21">
      <c r="B612" s="131"/>
      <c r="C612" s="132"/>
      <c r="D612" s="132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  <c r="S612" s="132"/>
      <c r="T612" s="132"/>
      <c r="U612" s="132"/>
    </row>
    <row r="613" spans="2:21">
      <c r="B613" s="131"/>
      <c r="C613" s="132"/>
      <c r="D613" s="132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  <c r="S613" s="132"/>
      <c r="T613" s="132"/>
      <c r="U613" s="132"/>
    </row>
    <row r="614" spans="2:21">
      <c r="B614" s="131"/>
      <c r="C614" s="132"/>
      <c r="D614" s="132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  <c r="S614" s="132"/>
      <c r="T614" s="132"/>
      <c r="U614" s="132"/>
    </row>
    <row r="615" spans="2:21">
      <c r="B615" s="131"/>
      <c r="C615" s="132"/>
      <c r="D615" s="132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  <c r="S615" s="132"/>
      <c r="T615" s="132"/>
      <c r="U615" s="132"/>
    </row>
    <row r="616" spans="2:21">
      <c r="B616" s="131"/>
      <c r="C616" s="132"/>
      <c r="D616" s="132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  <c r="S616" s="132"/>
      <c r="T616" s="132"/>
      <c r="U616" s="132"/>
    </row>
    <row r="617" spans="2:21">
      <c r="B617" s="131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  <c r="S617" s="132"/>
      <c r="T617" s="132"/>
      <c r="U617" s="132"/>
    </row>
    <row r="618" spans="2:21">
      <c r="B618" s="131"/>
      <c r="C618" s="132"/>
      <c r="D618" s="132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  <c r="S618" s="132"/>
      <c r="T618" s="132"/>
      <c r="U618" s="132"/>
    </row>
    <row r="619" spans="2:21">
      <c r="B619" s="131"/>
      <c r="C619" s="132"/>
      <c r="D619" s="132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</row>
    <row r="620" spans="2:21">
      <c r="B620" s="131"/>
      <c r="C620" s="132"/>
      <c r="D620" s="132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  <c r="S620" s="132"/>
      <c r="T620" s="132"/>
      <c r="U620" s="132"/>
    </row>
    <row r="621" spans="2:21">
      <c r="B621" s="131"/>
      <c r="C621" s="132"/>
      <c r="D621" s="132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  <c r="S621" s="132"/>
      <c r="T621" s="132"/>
      <c r="U621" s="132"/>
    </row>
    <row r="622" spans="2:21">
      <c r="B622" s="131"/>
      <c r="C622" s="132"/>
      <c r="D622" s="132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  <c r="S622" s="132"/>
      <c r="T622" s="132"/>
      <c r="U622" s="132"/>
    </row>
    <row r="623" spans="2:21">
      <c r="B623" s="131"/>
      <c r="C623" s="132"/>
      <c r="D623" s="132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  <c r="S623" s="132"/>
      <c r="T623" s="132"/>
      <c r="U623" s="132"/>
    </row>
    <row r="624" spans="2:21">
      <c r="B624" s="131"/>
      <c r="C624" s="132"/>
      <c r="D624" s="132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  <c r="S624" s="132"/>
      <c r="T624" s="132"/>
      <c r="U624" s="132"/>
    </row>
    <row r="625" spans="2:21">
      <c r="B625" s="131"/>
      <c r="C625" s="132"/>
      <c r="D625" s="132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  <c r="S625" s="132"/>
      <c r="T625" s="132"/>
      <c r="U625" s="132"/>
    </row>
    <row r="626" spans="2:21">
      <c r="B626" s="131"/>
      <c r="C626" s="132"/>
      <c r="D626" s="132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  <c r="S626" s="132"/>
      <c r="T626" s="132"/>
      <c r="U626" s="132"/>
    </row>
    <row r="627" spans="2:21">
      <c r="B627" s="131"/>
      <c r="C627" s="132"/>
      <c r="D627" s="132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</row>
    <row r="628" spans="2:21">
      <c r="B628" s="131"/>
      <c r="C628" s="132"/>
      <c r="D628" s="132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  <c r="S628" s="132"/>
      <c r="T628" s="132"/>
      <c r="U628" s="132"/>
    </row>
    <row r="629" spans="2:21">
      <c r="B629" s="131"/>
      <c r="C629" s="132"/>
      <c r="D629" s="132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  <c r="S629" s="132"/>
      <c r="T629" s="132"/>
      <c r="U629" s="132"/>
    </row>
    <row r="630" spans="2:21">
      <c r="B630" s="131"/>
      <c r="C630" s="132"/>
      <c r="D630" s="132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  <c r="S630" s="132"/>
      <c r="T630" s="132"/>
      <c r="U630" s="132"/>
    </row>
    <row r="631" spans="2:21">
      <c r="B631" s="131"/>
      <c r="C631" s="132"/>
      <c r="D631" s="132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</row>
    <row r="632" spans="2:21">
      <c r="B632" s="131"/>
      <c r="C632" s="132"/>
      <c r="D632" s="132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  <c r="S632" s="132"/>
      <c r="T632" s="132"/>
      <c r="U632" s="132"/>
    </row>
    <row r="633" spans="2:21">
      <c r="B633" s="131"/>
      <c r="C633" s="132"/>
      <c r="D633" s="132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</row>
    <row r="634" spans="2:21">
      <c r="B634" s="131"/>
      <c r="C634" s="132"/>
      <c r="D634" s="132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  <c r="S634" s="132"/>
      <c r="T634" s="132"/>
      <c r="U634" s="132"/>
    </row>
    <row r="635" spans="2:21">
      <c r="B635" s="131"/>
      <c r="C635" s="132"/>
      <c r="D635" s="132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</row>
    <row r="636" spans="2:21">
      <c r="B636" s="131"/>
      <c r="C636" s="132"/>
      <c r="D636" s="132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</row>
    <row r="637" spans="2:21">
      <c r="B637" s="131"/>
      <c r="C637" s="132"/>
      <c r="D637" s="132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</row>
    <row r="638" spans="2:21">
      <c r="B638" s="131"/>
      <c r="C638" s="132"/>
      <c r="D638" s="132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  <c r="S638" s="132"/>
      <c r="T638" s="132"/>
      <c r="U638" s="132"/>
    </row>
    <row r="639" spans="2:21">
      <c r="B639" s="131"/>
      <c r="C639" s="132"/>
      <c r="D639" s="132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  <c r="S639" s="132"/>
      <c r="T639" s="132"/>
      <c r="U639" s="132"/>
    </row>
    <row r="640" spans="2:21">
      <c r="B640" s="131"/>
      <c r="C640" s="132"/>
      <c r="D640" s="132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  <c r="S640" s="132"/>
      <c r="T640" s="132"/>
      <c r="U640" s="132"/>
    </row>
    <row r="641" spans="2:21">
      <c r="B641" s="131"/>
      <c r="C641" s="132"/>
      <c r="D641" s="132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  <c r="S641" s="132"/>
      <c r="T641" s="132"/>
      <c r="U641" s="132"/>
    </row>
    <row r="642" spans="2:21">
      <c r="B642" s="131"/>
      <c r="C642" s="132"/>
      <c r="D642" s="132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  <c r="S642" s="132"/>
      <c r="T642" s="132"/>
      <c r="U642" s="132"/>
    </row>
    <row r="643" spans="2:21">
      <c r="B643" s="131"/>
      <c r="C643" s="132"/>
      <c r="D643" s="132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</row>
    <row r="644" spans="2:21">
      <c r="B644" s="131"/>
      <c r="C644" s="132"/>
      <c r="D644" s="132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  <c r="S644" s="132"/>
      <c r="T644" s="132"/>
      <c r="U644" s="132"/>
    </row>
    <row r="645" spans="2:21">
      <c r="B645" s="131"/>
      <c r="C645" s="132"/>
      <c r="D645" s="132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  <c r="S645" s="132"/>
      <c r="T645" s="132"/>
      <c r="U645" s="132"/>
    </row>
    <row r="646" spans="2:21">
      <c r="B646" s="131"/>
      <c r="C646" s="132"/>
      <c r="D646" s="132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  <c r="S646" s="132"/>
      <c r="T646" s="132"/>
      <c r="U646" s="132"/>
    </row>
    <row r="647" spans="2:21">
      <c r="B647" s="131"/>
      <c r="C647" s="132"/>
      <c r="D647" s="132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  <c r="S647" s="132"/>
      <c r="T647" s="132"/>
      <c r="U647" s="132"/>
    </row>
    <row r="648" spans="2:21">
      <c r="B648" s="131"/>
      <c r="C648" s="132"/>
      <c r="D648" s="132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  <c r="S648" s="132"/>
      <c r="T648" s="132"/>
      <c r="U648" s="132"/>
    </row>
    <row r="649" spans="2:21">
      <c r="B649" s="131"/>
      <c r="C649" s="132"/>
      <c r="D649" s="132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  <c r="S649" s="132"/>
      <c r="T649" s="132"/>
      <c r="U649" s="132"/>
    </row>
    <row r="650" spans="2:21">
      <c r="B650" s="131"/>
      <c r="C650" s="132"/>
      <c r="D650" s="132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  <c r="S650" s="132"/>
      <c r="T650" s="132"/>
      <c r="U650" s="132"/>
    </row>
    <row r="651" spans="2:21">
      <c r="B651" s="131"/>
      <c r="C651" s="132"/>
      <c r="D651" s="132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</row>
    <row r="652" spans="2:21">
      <c r="B652" s="131"/>
      <c r="C652" s="132"/>
      <c r="D652" s="132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  <c r="S652" s="132"/>
      <c r="T652" s="132"/>
      <c r="U652" s="132"/>
    </row>
    <row r="653" spans="2:21">
      <c r="B653" s="131"/>
      <c r="C653" s="132"/>
      <c r="D653" s="132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  <c r="S653" s="132"/>
      <c r="T653" s="132"/>
      <c r="U653" s="132"/>
    </row>
    <row r="654" spans="2:21">
      <c r="B654" s="131"/>
      <c r="C654" s="132"/>
      <c r="D654" s="132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  <c r="S654" s="132"/>
      <c r="T654" s="132"/>
      <c r="U654" s="132"/>
    </row>
    <row r="655" spans="2:21">
      <c r="B655" s="131"/>
      <c r="C655" s="132"/>
      <c r="D655" s="132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  <c r="S655" s="132"/>
      <c r="T655" s="132"/>
      <c r="U655" s="132"/>
    </row>
    <row r="656" spans="2:21">
      <c r="B656" s="131"/>
      <c r="C656" s="132"/>
      <c r="D656" s="132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  <c r="S656" s="132"/>
      <c r="T656" s="132"/>
      <c r="U656" s="132"/>
    </row>
    <row r="657" spans="2:21">
      <c r="B657" s="131"/>
      <c r="C657" s="132"/>
      <c r="D657" s="132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  <c r="S657" s="132"/>
      <c r="T657" s="132"/>
      <c r="U657" s="132"/>
    </row>
    <row r="658" spans="2:21">
      <c r="B658" s="131"/>
      <c r="C658" s="132"/>
      <c r="D658" s="132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  <c r="S658" s="132"/>
      <c r="T658" s="132"/>
      <c r="U658" s="132"/>
    </row>
    <row r="659" spans="2:21">
      <c r="B659" s="131"/>
      <c r="C659" s="132"/>
      <c r="D659" s="132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</row>
    <row r="660" spans="2:21">
      <c r="B660" s="131"/>
      <c r="C660" s="132"/>
      <c r="D660" s="132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  <c r="S660" s="132"/>
      <c r="T660" s="132"/>
      <c r="U660" s="132"/>
    </row>
    <row r="661" spans="2:21">
      <c r="B661" s="131"/>
      <c r="C661" s="132"/>
      <c r="D661" s="132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  <c r="S661" s="132"/>
      <c r="T661" s="132"/>
      <c r="U661" s="132"/>
    </row>
    <row r="662" spans="2:21">
      <c r="B662" s="131"/>
      <c r="C662" s="132"/>
      <c r="D662" s="132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  <c r="S662" s="132"/>
      <c r="T662" s="132"/>
      <c r="U662" s="132"/>
    </row>
    <row r="663" spans="2:21">
      <c r="B663" s="131"/>
      <c r="C663" s="132"/>
      <c r="D663" s="132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  <c r="S663" s="132"/>
      <c r="T663" s="132"/>
      <c r="U663" s="132"/>
    </row>
    <row r="664" spans="2:21">
      <c r="B664" s="131"/>
      <c r="C664" s="132"/>
      <c r="D664" s="132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  <c r="S664" s="132"/>
      <c r="T664" s="132"/>
      <c r="U664" s="132"/>
    </row>
    <row r="665" spans="2:21">
      <c r="B665" s="131"/>
      <c r="C665" s="132"/>
      <c r="D665" s="132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  <c r="S665" s="132"/>
      <c r="T665" s="132"/>
      <c r="U665" s="132"/>
    </row>
    <row r="666" spans="2:21">
      <c r="B666" s="131"/>
      <c r="C666" s="132"/>
      <c r="D666" s="132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</row>
    <row r="667" spans="2:21">
      <c r="B667" s="131"/>
      <c r="C667" s="132"/>
      <c r="D667" s="132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</row>
    <row r="668" spans="2:21">
      <c r="B668" s="131"/>
      <c r="C668" s="132"/>
      <c r="D668" s="132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  <c r="S668" s="132"/>
      <c r="T668" s="132"/>
      <c r="U668" s="132"/>
    </row>
    <row r="669" spans="2:21">
      <c r="B669" s="131"/>
      <c r="C669" s="132"/>
      <c r="D669" s="132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  <c r="S669" s="132"/>
      <c r="T669" s="132"/>
      <c r="U669" s="132"/>
    </row>
    <row r="670" spans="2:21">
      <c r="B670" s="131"/>
      <c r="C670" s="132"/>
      <c r="D670" s="132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</row>
    <row r="671" spans="2:21">
      <c r="B671" s="131"/>
      <c r="C671" s="132"/>
      <c r="D671" s="132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</row>
    <row r="672" spans="2:21">
      <c r="B672" s="131"/>
      <c r="C672" s="132"/>
      <c r="D672" s="132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  <c r="S672" s="132"/>
      <c r="T672" s="132"/>
      <c r="U672" s="132"/>
    </row>
    <row r="673" spans="2:21">
      <c r="B673" s="131"/>
      <c r="C673" s="132"/>
      <c r="D673" s="132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  <c r="S673" s="132"/>
      <c r="T673" s="132"/>
      <c r="U673" s="132"/>
    </row>
    <row r="674" spans="2:21">
      <c r="B674" s="131"/>
      <c r="C674" s="132"/>
      <c r="D674" s="132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</row>
    <row r="675" spans="2:21">
      <c r="B675" s="131"/>
      <c r="C675" s="132"/>
      <c r="D675" s="132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</row>
    <row r="676" spans="2:21">
      <c r="B676" s="131"/>
      <c r="C676" s="132"/>
      <c r="D676" s="132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</row>
    <row r="677" spans="2:21">
      <c r="B677" s="131"/>
      <c r="C677" s="132"/>
      <c r="D677" s="132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</row>
    <row r="678" spans="2:21">
      <c r="B678" s="131"/>
      <c r="C678" s="132"/>
      <c r="D678" s="132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  <c r="S678" s="132"/>
      <c r="T678" s="132"/>
      <c r="U678" s="132"/>
    </row>
    <row r="679" spans="2:21">
      <c r="B679" s="131"/>
      <c r="C679" s="132"/>
      <c r="D679" s="132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  <c r="S679" s="132"/>
      <c r="T679" s="132"/>
      <c r="U679" s="132"/>
    </row>
    <row r="680" spans="2:21">
      <c r="B680" s="131"/>
      <c r="C680" s="132"/>
      <c r="D680" s="132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  <c r="S680" s="132"/>
      <c r="T680" s="132"/>
      <c r="U680" s="132"/>
    </row>
    <row r="681" spans="2:21">
      <c r="B681" s="131"/>
      <c r="C681" s="132"/>
      <c r="D681" s="132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  <c r="S681" s="132"/>
      <c r="T681" s="132"/>
      <c r="U681" s="132"/>
    </row>
    <row r="682" spans="2:21">
      <c r="B682" s="131"/>
      <c r="C682" s="132"/>
      <c r="D682" s="132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  <c r="S682" s="132"/>
      <c r="T682" s="132"/>
      <c r="U682" s="132"/>
    </row>
    <row r="683" spans="2:21">
      <c r="B683" s="131"/>
      <c r="C683" s="132"/>
      <c r="D683" s="132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</row>
    <row r="684" spans="2:21">
      <c r="B684" s="131"/>
      <c r="C684" s="132"/>
      <c r="D684" s="132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  <c r="S684" s="132"/>
      <c r="T684" s="132"/>
      <c r="U684" s="132"/>
    </row>
    <row r="685" spans="2:21">
      <c r="B685" s="131"/>
      <c r="C685" s="132"/>
      <c r="D685" s="132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</row>
    <row r="686" spans="2:21">
      <c r="B686" s="131"/>
      <c r="C686" s="132"/>
      <c r="D686" s="132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</row>
    <row r="687" spans="2:21">
      <c r="B687" s="131"/>
      <c r="C687" s="132"/>
      <c r="D687" s="132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  <c r="S687" s="132"/>
      <c r="T687" s="132"/>
      <c r="U687" s="132"/>
    </row>
    <row r="688" spans="2:21">
      <c r="B688" s="131"/>
      <c r="C688" s="132"/>
      <c r="D688" s="132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  <c r="S688" s="132"/>
      <c r="T688" s="132"/>
      <c r="U688" s="132"/>
    </row>
    <row r="689" spans="2:21">
      <c r="B689" s="131"/>
      <c r="C689" s="132"/>
      <c r="D689" s="132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  <c r="S689" s="132"/>
      <c r="T689" s="132"/>
      <c r="U689" s="132"/>
    </row>
    <row r="690" spans="2:21">
      <c r="B690" s="131"/>
      <c r="C690" s="132"/>
      <c r="D690" s="132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  <c r="S690" s="132"/>
      <c r="T690" s="132"/>
      <c r="U690" s="132"/>
    </row>
    <row r="691" spans="2:21">
      <c r="B691" s="131"/>
      <c r="C691" s="132"/>
      <c r="D691" s="132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</row>
    <row r="692" spans="2:21">
      <c r="B692" s="131"/>
      <c r="C692" s="132"/>
      <c r="D692" s="132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  <c r="S692" s="132"/>
      <c r="T692" s="132"/>
      <c r="U692" s="132"/>
    </row>
    <row r="693" spans="2:21">
      <c r="B693" s="131"/>
      <c r="C693" s="132"/>
      <c r="D693" s="132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  <c r="S693" s="132"/>
      <c r="T693" s="132"/>
      <c r="U693" s="132"/>
    </row>
    <row r="694" spans="2:21">
      <c r="B694" s="131"/>
      <c r="C694" s="132"/>
      <c r="D694" s="132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  <c r="S694" s="132"/>
      <c r="T694" s="132"/>
      <c r="U694" s="132"/>
    </row>
    <row r="695" spans="2:21">
      <c r="B695" s="131"/>
      <c r="C695" s="132"/>
      <c r="D695" s="132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  <c r="S695" s="132"/>
      <c r="T695" s="132"/>
      <c r="U695" s="132"/>
    </row>
    <row r="696" spans="2:21">
      <c r="B696" s="131"/>
      <c r="C696" s="132"/>
      <c r="D696" s="132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  <c r="S696" s="132"/>
      <c r="T696" s="132"/>
      <c r="U696" s="132"/>
    </row>
    <row r="697" spans="2:21">
      <c r="B697" s="131"/>
      <c r="C697" s="132"/>
      <c r="D697" s="132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  <c r="S697" s="132"/>
      <c r="T697" s="132"/>
      <c r="U697" s="132"/>
    </row>
    <row r="698" spans="2:21">
      <c r="B698" s="131"/>
      <c r="C698" s="132"/>
      <c r="D698" s="132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  <c r="S698" s="132"/>
      <c r="T698" s="132"/>
      <c r="U698" s="132"/>
    </row>
    <row r="699" spans="2:21">
      <c r="B699" s="131"/>
      <c r="C699" s="132"/>
      <c r="D699" s="132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</row>
    <row r="700" spans="2:21">
      <c r="B700" s="131"/>
      <c r="C700" s="132"/>
      <c r="D700" s="132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  <c r="S700" s="132"/>
      <c r="T700" s="132"/>
      <c r="U700" s="132"/>
    </row>
    <row r="701" spans="2:21">
      <c r="B701" s="131"/>
      <c r="C701" s="132"/>
      <c r="D701" s="132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</row>
    <row r="702" spans="2:21">
      <c r="B702" s="131"/>
      <c r="C702" s="132"/>
      <c r="D702" s="132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32"/>
      <c r="Q702" s="132"/>
      <c r="R702" s="132"/>
      <c r="S702" s="132"/>
      <c r="T702" s="132"/>
      <c r="U702" s="132"/>
    </row>
    <row r="703" spans="2:21">
      <c r="B703" s="131"/>
      <c r="C703" s="132"/>
      <c r="D703" s="132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</row>
    <row r="704" spans="2:21">
      <c r="B704" s="131"/>
      <c r="C704" s="132"/>
      <c r="D704" s="132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</row>
    <row r="705" spans="2:21">
      <c r="B705" s="131"/>
      <c r="C705" s="132"/>
      <c r="D705" s="132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</row>
    <row r="706" spans="2:21">
      <c r="B706" s="131"/>
      <c r="C706" s="132"/>
      <c r="D706" s="132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32"/>
      <c r="Q706" s="132"/>
      <c r="R706" s="132"/>
      <c r="S706" s="132"/>
      <c r="T706" s="132"/>
      <c r="U706" s="132"/>
    </row>
    <row r="707" spans="2:21">
      <c r="B707" s="131"/>
      <c r="C707" s="132"/>
      <c r="D707" s="132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</row>
    <row r="708" spans="2:21">
      <c r="B708" s="131"/>
      <c r="C708" s="132"/>
      <c r="D708" s="132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</row>
    <row r="709" spans="2:21">
      <c r="B709" s="131"/>
      <c r="C709" s="132"/>
      <c r="D709" s="132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32"/>
      <c r="Q709" s="132"/>
      <c r="R709" s="132"/>
      <c r="S709" s="132"/>
      <c r="T709" s="132"/>
      <c r="U709" s="132"/>
    </row>
    <row r="710" spans="2:21">
      <c r="B710" s="131"/>
      <c r="C710" s="132"/>
      <c r="D710" s="132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32"/>
      <c r="Q710" s="132"/>
      <c r="R710" s="132"/>
      <c r="S710" s="132"/>
      <c r="T710" s="132"/>
      <c r="U710" s="132"/>
    </row>
    <row r="711" spans="2:21">
      <c r="B711" s="131"/>
      <c r="C711" s="132"/>
      <c r="D711" s="132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32"/>
      <c r="Q711" s="132"/>
      <c r="R711" s="132"/>
      <c r="S711" s="132"/>
      <c r="T711" s="132"/>
      <c r="U711" s="132"/>
    </row>
    <row r="712" spans="2:21">
      <c r="B712" s="131"/>
      <c r="C712" s="132"/>
      <c r="D712" s="132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32"/>
      <c r="Q712" s="132"/>
      <c r="R712" s="132"/>
      <c r="S712" s="132"/>
      <c r="T712" s="132"/>
      <c r="U712" s="132"/>
    </row>
    <row r="713" spans="2:21">
      <c r="B713" s="131"/>
      <c r="C713" s="132"/>
      <c r="D713" s="132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32"/>
      <c r="Q713" s="132"/>
      <c r="R713" s="132"/>
      <c r="S713" s="132"/>
      <c r="T713" s="132"/>
      <c r="U713" s="132"/>
    </row>
    <row r="714" spans="2:21">
      <c r="B714" s="131"/>
      <c r="C714" s="132"/>
      <c r="D714" s="132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</row>
    <row r="715" spans="2:21">
      <c r="B715" s="131"/>
      <c r="C715" s="132"/>
      <c r="D715" s="132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</row>
    <row r="716" spans="2:21">
      <c r="B716" s="131"/>
      <c r="C716" s="132"/>
      <c r="D716" s="132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32"/>
      <c r="Q716" s="132"/>
      <c r="R716" s="132"/>
      <c r="S716" s="132"/>
      <c r="T716" s="132"/>
      <c r="U716" s="132"/>
    </row>
    <row r="717" spans="2:21">
      <c r="B717" s="131"/>
      <c r="C717" s="132"/>
      <c r="D717" s="132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32"/>
      <c r="Q717" s="132"/>
      <c r="R717" s="132"/>
      <c r="S717" s="132"/>
      <c r="T717" s="132"/>
      <c r="U717" s="132"/>
    </row>
    <row r="718" spans="2:21">
      <c r="B718" s="131"/>
      <c r="C718" s="132"/>
      <c r="D718" s="132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32"/>
      <c r="Q718" s="132"/>
      <c r="R718" s="132"/>
      <c r="S718" s="132"/>
      <c r="T718" s="132"/>
      <c r="U718" s="132"/>
    </row>
    <row r="719" spans="2:21">
      <c r="B719" s="131"/>
      <c r="C719" s="132"/>
      <c r="D719" s="132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32"/>
      <c r="Q719" s="132"/>
      <c r="R719" s="132"/>
      <c r="S719" s="132"/>
      <c r="T719" s="132"/>
      <c r="U719" s="132"/>
    </row>
    <row r="720" spans="2:21">
      <c r="B720" s="131"/>
      <c r="C720" s="132"/>
      <c r="D720" s="132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32"/>
      <c r="Q720" s="132"/>
      <c r="R720" s="132"/>
      <c r="S720" s="132"/>
      <c r="T720" s="132"/>
      <c r="U720" s="132"/>
    </row>
    <row r="721" spans="2:21">
      <c r="B721" s="131"/>
      <c r="C721" s="132"/>
      <c r="D721" s="132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32"/>
      <c r="Q721" s="132"/>
      <c r="R721" s="132"/>
      <c r="S721" s="132"/>
      <c r="T721" s="132"/>
      <c r="U721" s="132"/>
    </row>
    <row r="722" spans="2:21">
      <c r="B722" s="131"/>
      <c r="C722" s="132"/>
      <c r="D722" s="132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32"/>
      <c r="Q722" s="132"/>
      <c r="R722" s="132"/>
      <c r="S722" s="132"/>
      <c r="T722" s="132"/>
      <c r="U722" s="132"/>
    </row>
    <row r="723" spans="2:21">
      <c r="B723" s="131"/>
      <c r="C723" s="132"/>
      <c r="D723" s="132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</row>
    <row r="724" spans="2:21">
      <c r="B724" s="131"/>
      <c r="C724" s="132"/>
      <c r="D724" s="132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32"/>
      <c r="Q724" s="132"/>
      <c r="R724" s="132"/>
      <c r="S724" s="132"/>
      <c r="T724" s="132"/>
      <c r="U724" s="132"/>
    </row>
    <row r="725" spans="2:21">
      <c r="B725" s="131"/>
      <c r="C725" s="132"/>
      <c r="D725" s="132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32"/>
      <c r="Q725" s="132"/>
      <c r="R725" s="132"/>
      <c r="S725" s="132"/>
      <c r="T725" s="132"/>
      <c r="U725" s="132"/>
    </row>
    <row r="726" spans="2:21">
      <c r="B726" s="131"/>
      <c r="C726" s="132"/>
      <c r="D726" s="132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32"/>
      <c r="Q726" s="132"/>
      <c r="R726" s="132"/>
      <c r="S726" s="132"/>
      <c r="T726" s="132"/>
      <c r="U726" s="132"/>
    </row>
    <row r="727" spans="2:21">
      <c r="B727" s="131"/>
      <c r="C727" s="132"/>
      <c r="D727" s="132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32"/>
      <c r="Q727" s="132"/>
      <c r="R727" s="132"/>
      <c r="S727" s="132"/>
      <c r="T727" s="132"/>
      <c r="U727" s="132"/>
    </row>
    <row r="728" spans="2:21">
      <c r="B728" s="131"/>
      <c r="C728" s="132"/>
      <c r="D728" s="132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32"/>
      <c r="Q728" s="132"/>
      <c r="R728" s="132"/>
      <c r="S728" s="132"/>
      <c r="T728" s="132"/>
      <c r="U728" s="132"/>
    </row>
    <row r="729" spans="2:21">
      <c r="B729" s="131"/>
      <c r="C729" s="132"/>
      <c r="D729" s="132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32"/>
      <c r="Q729" s="132"/>
      <c r="R729" s="132"/>
      <c r="S729" s="132"/>
      <c r="T729" s="132"/>
      <c r="U729" s="132"/>
    </row>
    <row r="730" spans="2:21">
      <c r="B730" s="131"/>
      <c r="C730" s="132"/>
      <c r="D730" s="132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32"/>
      <c r="Q730" s="132"/>
      <c r="R730" s="132"/>
      <c r="S730" s="132"/>
      <c r="T730" s="132"/>
      <c r="U730" s="132"/>
    </row>
    <row r="731" spans="2:21">
      <c r="B731" s="131"/>
      <c r="C731" s="132"/>
      <c r="D731" s="132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</row>
    <row r="732" spans="2:21">
      <c r="B732" s="131"/>
      <c r="C732" s="132"/>
      <c r="D732" s="132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32"/>
      <c r="Q732" s="132"/>
      <c r="R732" s="132"/>
      <c r="S732" s="132"/>
      <c r="T732" s="132"/>
      <c r="U732" s="132"/>
    </row>
    <row r="733" spans="2:21">
      <c r="B733" s="131"/>
      <c r="C733" s="132"/>
      <c r="D733" s="132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32"/>
      <c r="Q733" s="132"/>
      <c r="R733" s="132"/>
      <c r="S733" s="132"/>
      <c r="T733" s="132"/>
      <c r="U733" s="13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autoFilter ref="B11:T660"/>
  <mergeCells count="3">
    <mergeCell ref="B6:U6"/>
    <mergeCell ref="B7:U7"/>
    <mergeCell ref="B347:K347"/>
  </mergeCells>
  <phoneticPr fontId="3" type="noConversion"/>
  <conditionalFormatting sqref="B12:B339">
    <cfRule type="cellIs" dxfId="11" priority="2" operator="equal">
      <formula>"NR3"</formula>
    </cfRule>
  </conditionalFormatting>
  <conditionalFormatting sqref="B12:B339">
    <cfRule type="containsText" dxfId="10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45 B347"/>
    <dataValidation type="list" allowBlank="1" showInputMessage="1" showErrorMessage="1" sqref="G556:G828">
      <formula1>#REF!</formula1>
    </dataValidation>
    <dataValidation type="list" allowBlank="1" showInputMessage="1" showErrorMessage="1" sqref="I12:I35 I37:I346 I348:I828">
      <formula1>#REF!</formula1>
    </dataValidation>
    <dataValidation type="list" allowBlank="1" showInputMessage="1" showErrorMessage="1" sqref="E12:E35 E37:E346 E348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35 G348:G555 G37:G282 G284:G346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64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12152</v>
      </c>
    </row>
    <row r="6" spans="2:15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26.25" customHeight="1">
      <c r="B7" s="158" t="s">
        <v>90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2:15" s="3" customFormat="1" ht="78.75">
      <c r="B8" s="22" t="s">
        <v>115</v>
      </c>
      <c r="C8" s="30" t="s">
        <v>46</v>
      </c>
      <c r="D8" s="30" t="s">
        <v>119</v>
      </c>
      <c r="E8" s="30" t="s">
        <v>190</v>
      </c>
      <c r="F8" s="30" t="s">
        <v>117</v>
      </c>
      <c r="G8" s="30" t="s">
        <v>67</v>
      </c>
      <c r="H8" s="30" t="s">
        <v>101</v>
      </c>
      <c r="I8" s="13" t="s">
        <v>200</v>
      </c>
      <c r="J8" s="13" t="s">
        <v>199</v>
      </c>
      <c r="K8" s="30" t="s">
        <v>215</v>
      </c>
      <c r="L8" s="13" t="s">
        <v>64</v>
      </c>
      <c r="M8" s="13" t="s">
        <v>61</v>
      </c>
      <c r="N8" s="13" t="s">
        <v>149</v>
      </c>
      <c r="O8" s="14" t="s">
        <v>151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207</v>
      </c>
      <c r="J9" s="16"/>
      <c r="K9" s="16" t="s">
        <v>203</v>
      </c>
      <c r="L9" s="16" t="s">
        <v>203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3.7913422880000001</v>
      </c>
      <c r="L11" s="87">
        <v>2367.5044357649995</v>
      </c>
      <c r="M11" s="79"/>
      <c r="N11" s="88">
        <f>L11/$L$11</f>
        <v>1</v>
      </c>
      <c r="O11" s="88">
        <f>L11/'סכום נכסי הקרן'!$C$42</f>
        <v>7.4186124515215876E-2</v>
      </c>
    </row>
    <row r="12" spans="2:15">
      <c r="B12" s="80" t="s">
        <v>196</v>
      </c>
      <c r="C12" s="81"/>
      <c r="D12" s="81"/>
      <c r="E12" s="81"/>
      <c r="F12" s="81"/>
      <c r="G12" s="81"/>
      <c r="H12" s="81"/>
      <c r="I12" s="90"/>
      <c r="J12" s="92"/>
      <c r="K12" s="90">
        <v>3.5397079320000002</v>
      </c>
      <c r="L12" s="90">
        <v>1658.5599539489999</v>
      </c>
      <c r="M12" s="81"/>
      <c r="N12" s="91">
        <f t="shared" ref="N12:N40" si="0">L12/$L$11</f>
        <v>0.70055199428299197</v>
      </c>
      <c r="O12" s="91">
        <f>L12/'סכום נכסי הקרן'!$C$42</f>
        <v>5.1971237477260838E-2</v>
      </c>
    </row>
    <row r="13" spans="2:15">
      <c r="B13" s="99" t="s">
        <v>1090</v>
      </c>
      <c r="C13" s="81"/>
      <c r="D13" s="81"/>
      <c r="E13" s="81"/>
      <c r="F13" s="81"/>
      <c r="G13" s="81"/>
      <c r="H13" s="81"/>
      <c r="I13" s="90"/>
      <c r="J13" s="92"/>
      <c r="K13" s="90">
        <v>0.67901010199999989</v>
      </c>
      <c r="L13" s="90">
        <v>1079.6955454139998</v>
      </c>
      <c r="M13" s="81"/>
      <c r="N13" s="91">
        <f t="shared" si="0"/>
        <v>0.45604795036640483</v>
      </c>
      <c r="O13" s="91">
        <f>L13/'סכום נכסי הקרן'!$C$42</f>
        <v>3.3832430030791102E-2</v>
      </c>
    </row>
    <row r="14" spans="2:15">
      <c r="B14" s="86" t="s">
        <v>1091</v>
      </c>
      <c r="C14" s="83" t="s">
        <v>1092</v>
      </c>
      <c r="D14" s="96" t="s">
        <v>120</v>
      </c>
      <c r="E14" s="96" t="s">
        <v>308</v>
      </c>
      <c r="F14" s="83" t="s">
        <v>1093</v>
      </c>
      <c r="G14" s="96" t="s">
        <v>156</v>
      </c>
      <c r="H14" s="96" t="s">
        <v>133</v>
      </c>
      <c r="I14" s="93">
        <v>137.37393599999999</v>
      </c>
      <c r="J14" s="95">
        <v>26040</v>
      </c>
      <c r="K14" s="83"/>
      <c r="L14" s="93">
        <v>35.772172897999994</v>
      </c>
      <c r="M14" s="94">
        <v>2.6939308635602233E-6</v>
      </c>
      <c r="N14" s="94">
        <f t="shared" si="0"/>
        <v>1.5109654012724634E-2</v>
      </c>
      <c r="O14" s="94">
        <f>L14/'סכום נכסי הקרן'!$C$42</f>
        <v>1.1209266739698209E-3</v>
      </c>
    </row>
    <row r="15" spans="2:15">
      <c r="B15" s="86" t="s">
        <v>1094</v>
      </c>
      <c r="C15" s="83" t="s">
        <v>1095</v>
      </c>
      <c r="D15" s="96" t="s">
        <v>120</v>
      </c>
      <c r="E15" s="96" t="s">
        <v>308</v>
      </c>
      <c r="F15" s="83">
        <v>1760</v>
      </c>
      <c r="G15" s="96" t="s">
        <v>699</v>
      </c>
      <c r="H15" s="96" t="s">
        <v>133</v>
      </c>
      <c r="I15" s="93">
        <v>10.535943999999999</v>
      </c>
      <c r="J15" s="95">
        <v>44270</v>
      </c>
      <c r="K15" s="93">
        <v>2.7309170000000004E-2</v>
      </c>
      <c r="L15" s="93">
        <v>4.6915716309999995</v>
      </c>
      <c r="M15" s="94">
        <v>9.8673406912843136E-8</v>
      </c>
      <c r="N15" s="94">
        <f t="shared" si="0"/>
        <v>1.9816527310894082E-3</v>
      </c>
      <c r="O15" s="94">
        <f>L15/'סכום נכסי הקרן'!$C$42</f>
        <v>1.4701113625451644E-4</v>
      </c>
    </row>
    <row r="16" spans="2:15">
      <c r="B16" s="86" t="s">
        <v>1096</v>
      </c>
      <c r="C16" s="83" t="s">
        <v>1097</v>
      </c>
      <c r="D16" s="96" t="s">
        <v>120</v>
      </c>
      <c r="E16" s="96" t="s">
        <v>308</v>
      </c>
      <c r="F16" s="83" t="s">
        <v>407</v>
      </c>
      <c r="G16" s="96" t="s">
        <v>378</v>
      </c>
      <c r="H16" s="96" t="s">
        <v>133</v>
      </c>
      <c r="I16" s="93">
        <v>355.26001500000001</v>
      </c>
      <c r="J16" s="95">
        <v>6482</v>
      </c>
      <c r="K16" s="83"/>
      <c r="L16" s="93">
        <v>23.027954152</v>
      </c>
      <c r="M16" s="94">
        <v>2.70181506659967E-6</v>
      </c>
      <c r="N16" s="94">
        <f t="shared" si="0"/>
        <v>9.7266783555398483E-3</v>
      </c>
      <c r="O16" s="94">
        <f>L16/'סכום נכסי הקרן'!$C$42</f>
        <v>7.215845716035343E-4</v>
      </c>
    </row>
    <row r="17" spans="2:15">
      <c r="B17" s="86" t="s">
        <v>1098</v>
      </c>
      <c r="C17" s="83" t="s">
        <v>1099</v>
      </c>
      <c r="D17" s="96" t="s">
        <v>120</v>
      </c>
      <c r="E17" s="96" t="s">
        <v>308</v>
      </c>
      <c r="F17" s="83" t="s">
        <v>688</v>
      </c>
      <c r="G17" s="96" t="s">
        <v>689</v>
      </c>
      <c r="H17" s="96" t="s">
        <v>133</v>
      </c>
      <c r="I17" s="93">
        <v>92.529863000000006</v>
      </c>
      <c r="J17" s="95">
        <v>53760</v>
      </c>
      <c r="K17" s="93">
        <v>0.14070461200000001</v>
      </c>
      <c r="L17" s="93">
        <v>49.884758821000005</v>
      </c>
      <c r="M17" s="94">
        <v>2.0952322628295127E-6</v>
      </c>
      <c r="N17" s="94">
        <f t="shared" si="0"/>
        <v>2.1070608387215545E-2</v>
      </c>
      <c r="O17" s="94">
        <f>L17/'סכום נכסי הקרן'!$C$42</f>
        <v>1.5631467774253245E-3</v>
      </c>
    </row>
    <row r="18" spans="2:15">
      <c r="B18" s="86" t="s">
        <v>1100</v>
      </c>
      <c r="C18" s="83" t="s">
        <v>1101</v>
      </c>
      <c r="D18" s="96" t="s">
        <v>120</v>
      </c>
      <c r="E18" s="96" t="s">
        <v>308</v>
      </c>
      <c r="F18" s="83" t="s">
        <v>415</v>
      </c>
      <c r="G18" s="96" t="s">
        <v>378</v>
      </c>
      <c r="H18" s="96" t="s">
        <v>133</v>
      </c>
      <c r="I18" s="93">
        <v>801.96471499999996</v>
      </c>
      <c r="J18" s="95">
        <v>2507</v>
      </c>
      <c r="K18" s="83"/>
      <c r="L18" s="93">
        <v>20.105255399999997</v>
      </c>
      <c r="M18" s="94">
        <v>2.1188427851067702E-6</v>
      </c>
      <c r="N18" s="94">
        <f t="shared" si="0"/>
        <v>8.4921722199449608E-3</v>
      </c>
      <c r="O18" s="94">
        <f>L18/'סכום נכסי הקרן'!$C$42</f>
        <v>6.3000134571349412E-4</v>
      </c>
    </row>
    <row r="19" spans="2:15">
      <c r="B19" s="86" t="s">
        <v>1102</v>
      </c>
      <c r="C19" s="83" t="s">
        <v>1103</v>
      </c>
      <c r="D19" s="96" t="s">
        <v>120</v>
      </c>
      <c r="E19" s="96" t="s">
        <v>308</v>
      </c>
      <c r="F19" s="83" t="s">
        <v>1104</v>
      </c>
      <c r="G19" s="96" t="s">
        <v>127</v>
      </c>
      <c r="H19" s="96" t="s">
        <v>133</v>
      </c>
      <c r="I19" s="93">
        <v>38.797172000000003</v>
      </c>
      <c r="J19" s="95">
        <v>4225</v>
      </c>
      <c r="K19" s="83"/>
      <c r="L19" s="93">
        <v>1.6391804980000002</v>
      </c>
      <c r="M19" s="94">
        <v>2.1947658870007134E-7</v>
      </c>
      <c r="N19" s="94">
        <f t="shared" si="0"/>
        <v>6.9236638936659065E-4</v>
      </c>
      <c r="O19" s="94">
        <f>L19/'סכום נכסי הקרן'!$C$42</f>
        <v>5.1363979171700335E-5</v>
      </c>
    </row>
    <row r="20" spans="2:15">
      <c r="B20" s="86" t="s">
        <v>1105</v>
      </c>
      <c r="C20" s="83" t="s">
        <v>1106</v>
      </c>
      <c r="D20" s="96" t="s">
        <v>120</v>
      </c>
      <c r="E20" s="96" t="s">
        <v>308</v>
      </c>
      <c r="F20" s="83" t="s">
        <v>495</v>
      </c>
      <c r="G20" s="96" t="s">
        <v>157</v>
      </c>
      <c r="H20" s="96" t="s">
        <v>133</v>
      </c>
      <c r="I20" s="93">
        <v>10062.187792999999</v>
      </c>
      <c r="J20" s="95">
        <v>277.5</v>
      </c>
      <c r="K20" s="83"/>
      <c r="L20" s="93">
        <v>27.922571126000001</v>
      </c>
      <c r="M20" s="94">
        <v>3.6384883856604698E-6</v>
      </c>
      <c r="N20" s="94">
        <f t="shared" si="0"/>
        <v>1.1794094534389975E-2</v>
      </c>
      <c r="O20" s="94">
        <f>L20/'סכום נכסי הקרן'!$C$42</f>
        <v>8.7495816567248171E-4</v>
      </c>
    </row>
    <row r="21" spans="2:15">
      <c r="B21" s="86" t="s">
        <v>1107</v>
      </c>
      <c r="C21" s="83" t="s">
        <v>1108</v>
      </c>
      <c r="D21" s="96" t="s">
        <v>120</v>
      </c>
      <c r="E21" s="96" t="s">
        <v>308</v>
      </c>
      <c r="F21" s="83" t="s">
        <v>323</v>
      </c>
      <c r="G21" s="96" t="s">
        <v>316</v>
      </c>
      <c r="H21" s="96" t="s">
        <v>133</v>
      </c>
      <c r="I21" s="93">
        <v>240.50193999999999</v>
      </c>
      <c r="J21" s="95">
        <v>9989</v>
      </c>
      <c r="K21" s="83"/>
      <c r="L21" s="93">
        <v>24.023738831999999</v>
      </c>
      <c r="M21" s="94">
        <v>2.3971079848069429E-6</v>
      </c>
      <c r="N21" s="94">
        <f t="shared" si="0"/>
        <v>1.014728355693126E-2</v>
      </c>
      <c r="O21" s="94">
        <f>L21/'סכום נכסי הקרן'!$C$42</f>
        <v>7.5278764144570513E-4</v>
      </c>
    </row>
    <row r="22" spans="2:15">
      <c r="B22" s="86" t="s">
        <v>1109</v>
      </c>
      <c r="C22" s="83" t="s">
        <v>1110</v>
      </c>
      <c r="D22" s="96" t="s">
        <v>120</v>
      </c>
      <c r="E22" s="96" t="s">
        <v>308</v>
      </c>
      <c r="F22" s="83" t="s">
        <v>634</v>
      </c>
      <c r="G22" s="96" t="s">
        <v>442</v>
      </c>
      <c r="H22" s="96" t="s">
        <v>133</v>
      </c>
      <c r="I22" s="93">
        <v>8015.6702130000003</v>
      </c>
      <c r="J22" s="95">
        <v>173.4</v>
      </c>
      <c r="K22" s="83"/>
      <c r="L22" s="93">
        <v>13.899172149</v>
      </c>
      <c r="M22" s="94">
        <v>2.5004327673542061E-6</v>
      </c>
      <c r="N22" s="94">
        <f t="shared" si="0"/>
        <v>5.8708114498247314E-3</v>
      </c>
      <c r="O22" s="94">
        <f>L22/'סכום נכסי הקרן'!$C$42</f>
        <v>4.3553274922205259E-4</v>
      </c>
    </row>
    <row r="23" spans="2:15">
      <c r="B23" s="86" t="s">
        <v>1111</v>
      </c>
      <c r="C23" s="83" t="s">
        <v>1112</v>
      </c>
      <c r="D23" s="96" t="s">
        <v>120</v>
      </c>
      <c r="E23" s="96" t="s">
        <v>308</v>
      </c>
      <c r="F23" s="83" t="s">
        <v>372</v>
      </c>
      <c r="G23" s="96" t="s">
        <v>316</v>
      </c>
      <c r="H23" s="96" t="s">
        <v>133</v>
      </c>
      <c r="I23" s="93">
        <v>3339.4500290000001</v>
      </c>
      <c r="J23" s="95">
        <v>1601</v>
      </c>
      <c r="K23" s="83"/>
      <c r="L23" s="93">
        <v>53.464594957999992</v>
      </c>
      <c r="M23" s="94">
        <v>2.8689014413726862E-6</v>
      </c>
      <c r="N23" s="94">
        <f t="shared" si="0"/>
        <v>2.2582679952075465E-2</v>
      </c>
      <c r="O23" s="94">
        <f>L23/'סכום נכסי הקרן'!$C$42</f>
        <v>1.6753215068119399E-3</v>
      </c>
    </row>
    <row r="24" spans="2:15">
      <c r="B24" s="86" t="s">
        <v>1113</v>
      </c>
      <c r="C24" s="83" t="s">
        <v>1114</v>
      </c>
      <c r="D24" s="96" t="s">
        <v>120</v>
      </c>
      <c r="E24" s="96" t="s">
        <v>308</v>
      </c>
      <c r="F24" s="83" t="s">
        <v>1115</v>
      </c>
      <c r="G24" s="96" t="s">
        <v>127</v>
      </c>
      <c r="H24" s="96" t="s">
        <v>133</v>
      </c>
      <c r="I24" s="93">
        <v>5156.6307059999999</v>
      </c>
      <c r="J24" s="95">
        <v>876.1</v>
      </c>
      <c r="K24" s="93">
        <v>0.51099632000000006</v>
      </c>
      <c r="L24" s="93">
        <v>45.688237934</v>
      </c>
      <c r="M24" s="94">
        <v>4.3930534738894316E-6</v>
      </c>
      <c r="N24" s="94">
        <f t="shared" si="0"/>
        <v>1.9298058007328294E-2</v>
      </c>
      <c r="O24" s="94">
        <f>L24/'סכום נכסי הקרן'!$C$42</f>
        <v>1.4316481342335156E-3</v>
      </c>
    </row>
    <row r="25" spans="2:15">
      <c r="B25" s="86" t="s">
        <v>1116</v>
      </c>
      <c r="C25" s="83" t="s">
        <v>1117</v>
      </c>
      <c r="D25" s="96" t="s">
        <v>120</v>
      </c>
      <c r="E25" s="96" t="s">
        <v>308</v>
      </c>
      <c r="F25" s="83" t="s">
        <v>582</v>
      </c>
      <c r="G25" s="96" t="s">
        <v>438</v>
      </c>
      <c r="H25" s="96" t="s">
        <v>133</v>
      </c>
      <c r="I25" s="93">
        <v>858.93237899999997</v>
      </c>
      <c r="J25" s="95">
        <v>2088</v>
      </c>
      <c r="K25" s="83"/>
      <c r="L25" s="93">
        <v>17.934508083000001</v>
      </c>
      <c r="M25" s="94">
        <v>3.3531972322834406E-6</v>
      </c>
      <c r="N25" s="94">
        <f t="shared" si="0"/>
        <v>7.575279611759171E-3</v>
      </c>
      <c r="O25" s="94">
        <f>L25/'סכום נכסי הקרן'!$C$42</f>
        <v>5.6198063651554211E-4</v>
      </c>
    </row>
    <row r="26" spans="2:15">
      <c r="B26" s="86" t="s">
        <v>1118</v>
      </c>
      <c r="C26" s="83" t="s">
        <v>1119</v>
      </c>
      <c r="D26" s="96" t="s">
        <v>120</v>
      </c>
      <c r="E26" s="96" t="s">
        <v>308</v>
      </c>
      <c r="F26" s="83" t="s">
        <v>437</v>
      </c>
      <c r="G26" s="96" t="s">
        <v>438</v>
      </c>
      <c r="H26" s="96" t="s">
        <v>133</v>
      </c>
      <c r="I26" s="93">
        <v>647.558087</v>
      </c>
      <c r="J26" s="95">
        <v>2695</v>
      </c>
      <c r="K26" s="83"/>
      <c r="L26" s="93">
        <v>17.451690433</v>
      </c>
      <c r="M26" s="94">
        <v>3.0206259600151738E-6</v>
      </c>
      <c r="N26" s="94">
        <f t="shared" si="0"/>
        <v>7.3713443444345331E-3</v>
      </c>
      <c r="O26" s="94">
        <f>L26/'סכום נכסי הקרן'!$C$42</f>
        <v>5.4685146938075269E-4</v>
      </c>
    </row>
    <row r="27" spans="2:15">
      <c r="B27" s="86" t="s">
        <v>1120</v>
      </c>
      <c r="C27" s="83" t="s">
        <v>1121</v>
      </c>
      <c r="D27" s="96" t="s">
        <v>120</v>
      </c>
      <c r="E27" s="96" t="s">
        <v>308</v>
      </c>
      <c r="F27" s="83" t="s">
        <v>1122</v>
      </c>
      <c r="G27" s="96" t="s">
        <v>1123</v>
      </c>
      <c r="H27" s="96" t="s">
        <v>133</v>
      </c>
      <c r="I27" s="93">
        <v>170.22929999999999</v>
      </c>
      <c r="J27" s="95">
        <v>8257</v>
      </c>
      <c r="K27" s="83"/>
      <c r="L27" s="93">
        <v>14.055833277</v>
      </c>
      <c r="M27" s="94">
        <v>1.5956501627193979E-6</v>
      </c>
      <c r="N27" s="94">
        <f t="shared" si="0"/>
        <v>5.9369828688233105E-3</v>
      </c>
      <c r="O27" s="94">
        <f>L27/'סכום נכסי הקרן'!$C$42</f>
        <v>4.4044175035122968E-4</v>
      </c>
    </row>
    <row r="28" spans="2:15">
      <c r="B28" s="86" t="s">
        <v>1124</v>
      </c>
      <c r="C28" s="83" t="s">
        <v>1125</v>
      </c>
      <c r="D28" s="96" t="s">
        <v>120</v>
      </c>
      <c r="E28" s="96" t="s">
        <v>308</v>
      </c>
      <c r="F28" s="83" t="s">
        <v>888</v>
      </c>
      <c r="G28" s="96" t="s">
        <v>889</v>
      </c>
      <c r="H28" s="96" t="s">
        <v>133</v>
      </c>
      <c r="I28" s="93">
        <v>313.66264200000001</v>
      </c>
      <c r="J28" s="95">
        <v>3421</v>
      </c>
      <c r="K28" s="83"/>
      <c r="L28" s="93">
        <v>10.730398986000001</v>
      </c>
      <c r="M28" s="94">
        <v>2.8721333250603845E-7</v>
      </c>
      <c r="N28" s="94">
        <f t="shared" si="0"/>
        <v>4.5323670037951767E-3</v>
      </c>
      <c r="O28" s="94">
        <f>L28/'סכום נכסי הקרן'!$C$42</f>
        <v>3.3623874289220488E-4</v>
      </c>
    </row>
    <row r="29" spans="2:15">
      <c r="B29" s="86" t="s">
        <v>1126</v>
      </c>
      <c r="C29" s="83" t="s">
        <v>1127</v>
      </c>
      <c r="D29" s="96" t="s">
        <v>120</v>
      </c>
      <c r="E29" s="96" t="s">
        <v>308</v>
      </c>
      <c r="F29" s="83" t="s">
        <v>884</v>
      </c>
      <c r="G29" s="96" t="s">
        <v>491</v>
      </c>
      <c r="H29" s="96" t="s">
        <v>133</v>
      </c>
      <c r="I29" s="93">
        <v>4411.7194689999997</v>
      </c>
      <c r="J29" s="95">
        <v>1625</v>
      </c>
      <c r="K29" s="83"/>
      <c r="L29" s="93">
        <v>71.690441374000002</v>
      </c>
      <c r="M29" s="94">
        <v>3.4457105609950296E-6</v>
      </c>
      <c r="N29" s="94">
        <f t="shared" si="0"/>
        <v>3.0281016707297125E-2</v>
      </c>
      <c r="O29" s="94">
        <f>L29/'סכום נכסי הקרן'!$C$42</f>
        <v>2.2464312758948769E-3</v>
      </c>
    </row>
    <row r="30" spans="2:15">
      <c r="B30" s="86" t="s">
        <v>1128</v>
      </c>
      <c r="C30" s="83" t="s">
        <v>1129</v>
      </c>
      <c r="D30" s="96" t="s">
        <v>120</v>
      </c>
      <c r="E30" s="96" t="s">
        <v>308</v>
      </c>
      <c r="F30" s="83" t="s">
        <v>329</v>
      </c>
      <c r="G30" s="96" t="s">
        <v>316</v>
      </c>
      <c r="H30" s="96" t="s">
        <v>133</v>
      </c>
      <c r="I30" s="93">
        <v>5372.2813139999998</v>
      </c>
      <c r="J30" s="95">
        <v>2514</v>
      </c>
      <c r="K30" s="83"/>
      <c r="L30" s="93">
        <v>135.05915224200001</v>
      </c>
      <c r="M30" s="94">
        <v>3.6641073394099265E-6</v>
      </c>
      <c r="N30" s="94">
        <f t="shared" si="0"/>
        <v>5.7047053514118991E-2</v>
      </c>
      <c r="O30" s="94">
        <f>L30/'סכום נכסי הקרן'!$C$42</f>
        <v>4.2320998152246148E-3</v>
      </c>
    </row>
    <row r="31" spans="2:15">
      <c r="B31" s="86" t="s">
        <v>1130</v>
      </c>
      <c r="C31" s="83" t="s">
        <v>1131</v>
      </c>
      <c r="D31" s="96" t="s">
        <v>120</v>
      </c>
      <c r="E31" s="96" t="s">
        <v>308</v>
      </c>
      <c r="F31" s="83" t="s">
        <v>334</v>
      </c>
      <c r="G31" s="96" t="s">
        <v>316</v>
      </c>
      <c r="H31" s="96" t="s">
        <v>133</v>
      </c>
      <c r="I31" s="93">
        <v>873.921516</v>
      </c>
      <c r="J31" s="95">
        <v>9200</v>
      </c>
      <c r="K31" s="83"/>
      <c r="L31" s="93">
        <v>80.400779443000005</v>
      </c>
      <c r="M31" s="94">
        <v>3.7208154620936365E-6</v>
      </c>
      <c r="N31" s="94">
        <f t="shared" si="0"/>
        <v>3.3960138882282817E-2</v>
      </c>
      <c r="O31" s="94">
        <f>L31/'סכום נכסי הקרן'!$C$42</f>
        <v>2.5193710916750576E-3</v>
      </c>
    </row>
    <row r="32" spans="2:15">
      <c r="B32" s="86" t="s">
        <v>1132</v>
      </c>
      <c r="C32" s="83" t="s">
        <v>1133</v>
      </c>
      <c r="D32" s="96" t="s">
        <v>120</v>
      </c>
      <c r="E32" s="96" t="s">
        <v>308</v>
      </c>
      <c r="F32" s="83" t="s">
        <v>467</v>
      </c>
      <c r="G32" s="96" t="s">
        <v>378</v>
      </c>
      <c r="H32" s="96" t="s">
        <v>133</v>
      </c>
      <c r="I32" s="93">
        <v>183.48276200000001</v>
      </c>
      <c r="J32" s="95">
        <v>22050</v>
      </c>
      <c r="K32" s="83"/>
      <c r="L32" s="93">
        <v>40.457948924999997</v>
      </c>
      <c r="M32" s="94">
        <v>3.8679891696247089E-6</v>
      </c>
      <c r="N32" s="94">
        <f t="shared" si="0"/>
        <v>1.708885876360651E-2</v>
      </c>
      <c r="O32" s="94">
        <f>L32/'סכום נכסי הקרן'!$C$42</f>
        <v>1.2677562040598507E-3</v>
      </c>
    </row>
    <row r="33" spans="2:15">
      <c r="B33" s="86" t="s">
        <v>1134</v>
      </c>
      <c r="C33" s="83" t="s">
        <v>1135</v>
      </c>
      <c r="D33" s="96" t="s">
        <v>120</v>
      </c>
      <c r="E33" s="96" t="s">
        <v>308</v>
      </c>
      <c r="F33" s="83" t="s">
        <v>1136</v>
      </c>
      <c r="G33" s="96" t="s">
        <v>158</v>
      </c>
      <c r="H33" s="96" t="s">
        <v>133</v>
      </c>
      <c r="I33" s="93">
        <v>26.867376</v>
      </c>
      <c r="J33" s="95">
        <v>53560</v>
      </c>
      <c r="K33" s="83"/>
      <c r="L33" s="93">
        <v>14.390166759</v>
      </c>
      <c r="M33" s="94">
        <v>4.3241182475847914E-7</v>
      </c>
      <c r="N33" s="94">
        <f t="shared" si="0"/>
        <v>6.07820054805945E-3</v>
      </c>
      <c r="O33" s="94">
        <f>L33/'סכום נכסי הקרן'!$C$42</f>
        <v>4.5091814268679177E-4</v>
      </c>
    </row>
    <row r="34" spans="2:15">
      <c r="B34" s="86" t="s">
        <v>1137</v>
      </c>
      <c r="C34" s="83" t="s">
        <v>1138</v>
      </c>
      <c r="D34" s="96" t="s">
        <v>120</v>
      </c>
      <c r="E34" s="96" t="s">
        <v>308</v>
      </c>
      <c r="F34" s="83" t="s">
        <v>356</v>
      </c>
      <c r="G34" s="96" t="s">
        <v>316</v>
      </c>
      <c r="H34" s="96" t="s">
        <v>133</v>
      </c>
      <c r="I34" s="93">
        <v>4892.6068679999998</v>
      </c>
      <c r="J34" s="95">
        <v>2865</v>
      </c>
      <c r="K34" s="83"/>
      <c r="L34" s="93">
        <v>140.17318676400001</v>
      </c>
      <c r="M34" s="94">
        <v>3.6644124824429696E-6</v>
      </c>
      <c r="N34" s="94">
        <f t="shared" si="0"/>
        <v>5.9207148525872381E-2</v>
      </c>
      <c r="O34" s="94">
        <f>L34/'סכום נכסי הקרן'!$C$42</f>
        <v>4.3923488927312482E-3</v>
      </c>
    </row>
    <row r="35" spans="2:15">
      <c r="B35" s="86" t="s">
        <v>1139</v>
      </c>
      <c r="C35" s="83" t="s">
        <v>1140</v>
      </c>
      <c r="D35" s="96" t="s">
        <v>120</v>
      </c>
      <c r="E35" s="96" t="s">
        <v>308</v>
      </c>
      <c r="F35" s="83" t="s">
        <v>577</v>
      </c>
      <c r="G35" s="96" t="s">
        <v>442</v>
      </c>
      <c r="H35" s="96" t="s">
        <v>133</v>
      </c>
      <c r="I35" s="93">
        <v>73.872145000000003</v>
      </c>
      <c r="J35" s="95">
        <v>48890</v>
      </c>
      <c r="K35" s="83"/>
      <c r="L35" s="93">
        <v>36.116091658999999</v>
      </c>
      <c r="M35" s="94">
        <v>7.2572744523849384E-6</v>
      </c>
      <c r="N35" s="94">
        <f t="shared" si="0"/>
        <v>1.5254920376666578E-2</v>
      </c>
      <c r="O35" s="94">
        <f>L35/'סכום נכסי הקרן'!$C$42</f>
        <v>1.1317034225330907E-3</v>
      </c>
    </row>
    <row r="36" spans="2:15">
      <c r="B36" s="86" t="s">
        <v>1141</v>
      </c>
      <c r="C36" s="83" t="s">
        <v>1142</v>
      </c>
      <c r="D36" s="96" t="s">
        <v>120</v>
      </c>
      <c r="E36" s="96" t="s">
        <v>308</v>
      </c>
      <c r="F36" s="83" t="s">
        <v>1143</v>
      </c>
      <c r="G36" s="96" t="s">
        <v>889</v>
      </c>
      <c r="H36" s="96" t="s">
        <v>133</v>
      </c>
      <c r="I36" s="93">
        <v>78.191678999999993</v>
      </c>
      <c r="J36" s="95">
        <v>17810</v>
      </c>
      <c r="K36" s="83"/>
      <c r="L36" s="93">
        <v>13.925938111000001</v>
      </c>
      <c r="M36" s="94">
        <v>5.752585541865405E-7</v>
      </c>
      <c r="N36" s="94">
        <f t="shared" si="0"/>
        <v>5.8821170092127764E-3</v>
      </c>
      <c r="O36" s="94">
        <f>L36/'סכום נכסי הקרן'!$C$42</f>
        <v>4.3637146485852826E-4</v>
      </c>
    </row>
    <row r="37" spans="2:15">
      <c r="B37" s="86" t="s">
        <v>1144</v>
      </c>
      <c r="C37" s="83" t="s">
        <v>1145</v>
      </c>
      <c r="D37" s="96" t="s">
        <v>120</v>
      </c>
      <c r="E37" s="96" t="s">
        <v>308</v>
      </c>
      <c r="F37" s="83" t="s">
        <v>392</v>
      </c>
      <c r="G37" s="96" t="s">
        <v>378</v>
      </c>
      <c r="H37" s="96" t="s">
        <v>133</v>
      </c>
      <c r="I37" s="93">
        <v>351.28327599999994</v>
      </c>
      <c r="J37" s="95">
        <v>25250</v>
      </c>
      <c r="K37" s="83"/>
      <c r="L37" s="93">
        <v>88.699027219000001</v>
      </c>
      <c r="M37" s="94">
        <v>2.8966379259447871E-6</v>
      </c>
      <c r="N37" s="94">
        <f t="shared" si="0"/>
        <v>3.7465200013591167E-2</v>
      </c>
      <c r="O37" s="94">
        <f>L37/'סכום נכסי הקרן'!$C$42</f>
        <v>2.7793979931957417E-3</v>
      </c>
    </row>
    <row r="38" spans="2:15">
      <c r="B38" s="86" t="s">
        <v>1146</v>
      </c>
      <c r="C38" s="83" t="s">
        <v>1147</v>
      </c>
      <c r="D38" s="96" t="s">
        <v>120</v>
      </c>
      <c r="E38" s="96" t="s">
        <v>308</v>
      </c>
      <c r="F38" s="83" t="s">
        <v>487</v>
      </c>
      <c r="G38" s="96" t="s">
        <v>128</v>
      </c>
      <c r="H38" s="96" t="s">
        <v>133</v>
      </c>
      <c r="I38" s="93">
        <v>1118.7691950000001</v>
      </c>
      <c r="J38" s="95">
        <v>2198</v>
      </c>
      <c r="K38" s="83"/>
      <c r="L38" s="93">
        <v>24.590546909000004</v>
      </c>
      <c r="M38" s="94">
        <v>4.6976235777750368E-6</v>
      </c>
      <c r="N38" s="94">
        <f t="shared" si="0"/>
        <v>1.0386695178906471E-2</v>
      </c>
      <c r="O38" s="94">
        <f>L38/'סכום נכסי הקרן'!$C$42</f>
        <v>7.7054866184394794E-4</v>
      </c>
    </row>
    <row r="39" spans="2:15">
      <c r="B39" s="86" t="s">
        <v>1148</v>
      </c>
      <c r="C39" s="83" t="s">
        <v>1149</v>
      </c>
      <c r="D39" s="96" t="s">
        <v>120</v>
      </c>
      <c r="E39" s="96" t="s">
        <v>308</v>
      </c>
      <c r="F39" s="83" t="s">
        <v>698</v>
      </c>
      <c r="G39" s="96" t="s">
        <v>699</v>
      </c>
      <c r="H39" s="96" t="s">
        <v>133</v>
      </c>
      <c r="I39" s="93">
        <v>413.98984600000006</v>
      </c>
      <c r="J39" s="95">
        <v>10590</v>
      </c>
      <c r="K39" s="83"/>
      <c r="L39" s="93">
        <v>43.841524649</v>
      </c>
      <c r="M39" s="94">
        <v>3.5750772900581093E-6</v>
      </c>
      <c r="N39" s="94">
        <f t="shared" si="0"/>
        <v>1.8518032738060623E-2</v>
      </c>
      <c r="O39" s="94">
        <f>L39/'סכום נכסי הקרן'!$C$42</f>
        <v>1.3737810824826094E-3</v>
      </c>
    </row>
    <row r="40" spans="2:15">
      <c r="B40" s="86" t="s">
        <v>1150</v>
      </c>
      <c r="C40" s="83" t="s">
        <v>1151</v>
      </c>
      <c r="D40" s="96" t="s">
        <v>120</v>
      </c>
      <c r="E40" s="96" t="s">
        <v>308</v>
      </c>
      <c r="F40" s="83" t="s">
        <v>829</v>
      </c>
      <c r="G40" s="96" t="s">
        <v>830</v>
      </c>
      <c r="H40" s="96" t="s">
        <v>133</v>
      </c>
      <c r="I40" s="93">
        <v>1425.953614</v>
      </c>
      <c r="J40" s="95">
        <v>2108</v>
      </c>
      <c r="K40" s="83"/>
      <c r="L40" s="93">
        <v>30.059102182</v>
      </c>
      <c r="M40" s="94">
        <v>4.0135644031597171E-6</v>
      </c>
      <c r="N40" s="94">
        <f t="shared" si="0"/>
        <v>1.2696534683487153E-2</v>
      </c>
      <c r="O40" s="94">
        <f>L40/'סכום נכסי הקרן'!$C$42</f>
        <v>9.4190670294093501E-4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99" t="s">
        <v>1152</v>
      </c>
      <c r="C42" s="81"/>
      <c r="D42" s="81"/>
      <c r="E42" s="81"/>
      <c r="F42" s="81"/>
      <c r="G42" s="81"/>
      <c r="H42" s="81"/>
      <c r="I42" s="90"/>
      <c r="J42" s="92"/>
      <c r="K42" s="90">
        <v>2.8606978299999999</v>
      </c>
      <c r="L42" s="90">
        <v>509.40587561700005</v>
      </c>
      <c r="M42" s="81"/>
      <c r="N42" s="91">
        <f t="shared" ref="N42:N84" si="1">L42/$L$11</f>
        <v>0.21516575340751087</v>
      </c>
      <c r="O42" s="91">
        <f>L42/'סכום נכסי הקרן'!$C$42</f>
        <v>1.5962313373699837E-2</v>
      </c>
    </row>
    <row r="43" spans="2:15">
      <c r="B43" s="86" t="s">
        <v>1153</v>
      </c>
      <c r="C43" s="83" t="s">
        <v>1154</v>
      </c>
      <c r="D43" s="96" t="s">
        <v>120</v>
      </c>
      <c r="E43" s="96" t="s">
        <v>308</v>
      </c>
      <c r="F43" s="83" t="s">
        <v>1155</v>
      </c>
      <c r="G43" s="96" t="s">
        <v>1156</v>
      </c>
      <c r="H43" s="96" t="s">
        <v>133</v>
      </c>
      <c r="I43" s="93">
        <v>1941.0374429999999</v>
      </c>
      <c r="J43" s="95">
        <v>260.39999999999998</v>
      </c>
      <c r="K43" s="83"/>
      <c r="L43" s="93">
        <v>5.0544615000000004</v>
      </c>
      <c r="M43" s="94">
        <v>6.5387138036157997E-6</v>
      </c>
      <c r="N43" s="94">
        <f t="shared" si="1"/>
        <v>2.1349322196166356E-3</v>
      </c>
      <c r="O43" s="94">
        <f>L43/'סכום נכסי הקרן'!$C$42</f>
        <v>1.5838234747602594E-4</v>
      </c>
    </row>
    <row r="44" spans="2:15">
      <c r="B44" s="86" t="s">
        <v>1157</v>
      </c>
      <c r="C44" s="83" t="s">
        <v>1158</v>
      </c>
      <c r="D44" s="96" t="s">
        <v>120</v>
      </c>
      <c r="E44" s="96" t="s">
        <v>308</v>
      </c>
      <c r="F44" s="83" t="s">
        <v>850</v>
      </c>
      <c r="G44" s="96" t="s">
        <v>442</v>
      </c>
      <c r="H44" s="96" t="s">
        <v>133</v>
      </c>
      <c r="I44" s="93">
        <v>905.65360399999986</v>
      </c>
      <c r="J44" s="95">
        <v>2933</v>
      </c>
      <c r="K44" s="83"/>
      <c r="L44" s="93">
        <v>26.562820213000002</v>
      </c>
      <c r="M44" s="94">
        <v>6.3173571020242509E-6</v>
      </c>
      <c r="N44" s="94">
        <f t="shared" si="1"/>
        <v>1.1219755203718085E-2</v>
      </c>
      <c r="O44" s="94">
        <f>L44/'סכום נכסי הקרן'!$C$42</f>
        <v>8.3235015657327121E-4</v>
      </c>
    </row>
    <row r="45" spans="2:15">
      <c r="B45" s="86" t="s">
        <v>1159</v>
      </c>
      <c r="C45" s="83" t="s">
        <v>1160</v>
      </c>
      <c r="D45" s="96" t="s">
        <v>120</v>
      </c>
      <c r="E45" s="96" t="s">
        <v>308</v>
      </c>
      <c r="F45" s="83" t="s">
        <v>623</v>
      </c>
      <c r="G45" s="96" t="s">
        <v>624</v>
      </c>
      <c r="H45" s="96" t="s">
        <v>133</v>
      </c>
      <c r="I45" s="93">
        <v>834.05336200000011</v>
      </c>
      <c r="J45" s="95">
        <v>700.4</v>
      </c>
      <c r="K45" s="83"/>
      <c r="L45" s="93">
        <v>5.8417097469999995</v>
      </c>
      <c r="M45" s="94">
        <v>3.9577302259761615E-6</v>
      </c>
      <c r="N45" s="94">
        <f t="shared" si="1"/>
        <v>2.4674546153964851E-3</v>
      </c>
      <c r="O45" s="94">
        <f>L45/'סכום נכסי הקרן'!$C$42</f>
        <v>1.8305089533344777E-4</v>
      </c>
    </row>
    <row r="46" spans="2:15">
      <c r="B46" s="86" t="s">
        <v>1161</v>
      </c>
      <c r="C46" s="83" t="s">
        <v>1162</v>
      </c>
      <c r="D46" s="96" t="s">
        <v>120</v>
      </c>
      <c r="E46" s="96" t="s">
        <v>308</v>
      </c>
      <c r="F46" s="83" t="s">
        <v>837</v>
      </c>
      <c r="G46" s="96" t="s">
        <v>438</v>
      </c>
      <c r="H46" s="96" t="s">
        <v>133</v>
      </c>
      <c r="I46" s="93">
        <v>54.096733</v>
      </c>
      <c r="J46" s="95">
        <v>12600</v>
      </c>
      <c r="K46" s="83"/>
      <c r="L46" s="93">
        <v>6.8161883999999997</v>
      </c>
      <c r="M46" s="94">
        <v>3.6863409684268658E-6</v>
      </c>
      <c r="N46" s="94">
        <f t="shared" si="1"/>
        <v>2.8790604558244556E-3</v>
      </c>
      <c r="O46" s="94">
        <f>L46/'סכום נכסי הקרן'!$C$42</f>
        <v>2.1358633746262724E-4</v>
      </c>
    </row>
    <row r="47" spans="2:15">
      <c r="B47" s="86" t="s">
        <v>1163</v>
      </c>
      <c r="C47" s="83" t="s">
        <v>1164</v>
      </c>
      <c r="D47" s="96" t="s">
        <v>120</v>
      </c>
      <c r="E47" s="96" t="s">
        <v>308</v>
      </c>
      <c r="F47" s="83" t="s">
        <v>1165</v>
      </c>
      <c r="G47" s="96" t="s">
        <v>830</v>
      </c>
      <c r="H47" s="96" t="s">
        <v>133</v>
      </c>
      <c r="I47" s="93">
        <v>794.428359</v>
      </c>
      <c r="J47" s="95">
        <v>1499</v>
      </c>
      <c r="K47" s="83"/>
      <c r="L47" s="93">
        <v>11.908481097999999</v>
      </c>
      <c r="M47" s="94">
        <v>7.3007341001036072E-6</v>
      </c>
      <c r="N47" s="94">
        <f t="shared" si="1"/>
        <v>5.0299720321968786E-3</v>
      </c>
      <c r="O47" s="94">
        <f>L47/'סכום נכסי הקרן'!$C$42</f>
        <v>3.7315413148861112E-4</v>
      </c>
    </row>
    <row r="48" spans="2:15">
      <c r="B48" s="86" t="s">
        <v>1166</v>
      </c>
      <c r="C48" s="83" t="s">
        <v>1167</v>
      </c>
      <c r="D48" s="96" t="s">
        <v>120</v>
      </c>
      <c r="E48" s="96" t="s">
        <v>308</v>
      </c>
      <c r="F48" s="83" t="s">
        <v>1168</v>
      </c>
      <c r="G48" s="96" t="s">
        <v>158</v>
      </c>
      <c r="H48" s="96" t="s">
        <v>133</v>
      </c>
      <c r="I48" s="93">
        <v>11.367766</v>
      </c>
      <c r="J48" s="95">
        <v>2949</v>
      </c>
      <c r="K48" s="83"/>
      <c r="L48" s="93">
        <v>0.33523542699999997</v>
      </c>
      <c r="M48" s="94">
        <v>3.3131591170715522E-7</v>
      </c>
      <c r="N48" s="94">
        <f t="shared" si="1"/>
        <v>1.4159864789933417E-4</v>
      </c>
      <c r="O48" s="94">
        <f>L48/'סכום נכסי הקרן'!$C$42</f>
        <v>1.0504654924246216E-5</v>
      </c>
    </row>
    <row r="49" spans="2:15">
      <c r="B49" s="86" t="s">
        <v>1169</v>
      </c>
      <c r="C49" s="83" t="s">
        <v>1170</v>
      </c>
      <c r="D49" s="96" t="s">
        <v>120</v>
      </c>
      <c r="E49" s="96" t="s">
        <v>308</v>
      </c>
      <c r="F49" s="83" t="s">
        <v>787</v>
      </c>
      <c r="G49" s="96" t="s">
        <v>666</v>
      </c>
      <c r="H49" s="96" t="s">
        <v>133</v>
      </c>
      <c r="I49" s="93">
        <v>26.074484999999999</v>
      </c>
      <c r="J49" s="95">
        <v>153300</v>
      </c>
      <c r="K49" s="83"/>
      <c r="L49" s="93">
        <v>39.972186057000002</v>
      </c>
      <c r="M49" s="94">
        <v>7.1500590525648715E-6</v>
      </c>
      <c r="N49" s="94">
        <f t="shared" si="1"/>
        <v>1.6883679478338125E-2</v>
      </c>
      <c r="O49" s="94">
        <f>L49/'סכום נכסי הקרן'!$C$42</f>
        <v>1.2525347480549871E-3</v>
      </c>
    </row>
    <row r="50" spans="2:15">
      <c r="B50" s="86" t="s">
        <v>1171</v>
      </c>
      <c r="C50" s="83" t="s">
        <v>1172</v>
      </c>
      <c r="D50" s="96" t="s">
        <v>120</v>
      </c>
      <c r="E50" s="96" t="s">
        <v>308</v>
      </c>
      <c r="F50" s="83" t="s">
        <v>1173</v>
      </c>
      <c r="G50" s="96" t="s">
        <v>156</v>
      </c>
      <c r="H50" s="96" t="s">
        <v>133</v>
      </c>
      <c r="I50" s="93">
        <v>3842.030882</v>
      </c>
      <c r="J50" s="95">
        <v>434</v>
      </c>
      <c r="K50" s="83"/>
      <c r="L50" s="93">
        <v>16.674414030000001</v>
      </c>
      <c r="M50" s="94">
        <v>5.1081031423778191E-6</v>
      </c>
      <c r="N50" s="94">
        <f t="shared" si="1"/>
        <v>7.0430339128856097E-3</v>
      </c>
      <c r="O50" s="94">
        <f>L50/'סכום נכסי הקרן'!$C$42</f>
        <v>5.224953908262199E-4</v>
      </c>
    </row>
    <row r="51" spans="2:15">
      <c r="B51" s="86" t="s">
        <v>1174</v>
      </c>
      <c r="C51" s="83" t="s">
        <v>1175</v>
      </c>
      <c r="D51" s="96" t="s">
        <v>120</v>
      </c>
      <c r="E51" s="96" t="s">
        <v>308</v>
      </c>
      <c r="F51" s="83" t="s">
        <v>1176</v>
      </c>
      <c r="G51" s="96" t="s">
        <v>156</v>
      </c>
      <c r="H51" s="96" t="s">
        <v>133</v>
      </c>
      <c r="I51" s="93">
        <v>1706.0258779999997</v>
      </c>
      <c r="J51" s="95">
        <v>1031</v>
      </c>
      <c r="K51" s="83"/>
      <c r="L51" s="93">
        <v>17.589126799000002</v>
      </c>
      <c r="M51" s="94">
        <v>4.0283036647916596E-6</v>
      </c>
      <c r="N51" s="94">
        <f t="shared" si="1"/>
        <v>7.4293954990274471E-3</v>
      </c>
      <c r="O51" s="94">
        <f>L51/'סכום נכסי הקרן'!$C$42</f>
        <v>5.5115805956363457E-4</v>
      </c>
    </row>
    <row r="52" spans="2:15">
      <c r="B52" s="86" t="s">
        <v>1177</v>
      </c>
      <c r="C52" s="83" t="s">
        <v>1178</v>
      </c>
      <c r="D52" s="96" t="s">
        <v>120</v>
      </c>
      <c r="E52" s="96" t="s">
        <v>308</v>
      </c>
      <c r="F52" s="83" t="s">
        <v>1179</v>
      </c>
      <c r="G52" s="96" t="s">
        <v>1180</v>
      </c>
      <c r="H52" s="96" t="s">
        <v>133</v>
      </c>
      <c r="I52" s="93">
        <v>25.698788</v>
      </c>
      <c r="J52" s="95">
        <v>14290</v>
      </c>
      <c r="K52" s="83"/>
      <c r="L52" s="93">
        <v>3.6723567720000005</v>
      </c>
      <c r="M52" s="94">
        <v>5.081424875004894E-6</v>
      </c>
      <c r="N52" s="94">
        <f t="shared" si="1"/>
        <v>1.5511509573215947E-3</v>
      </c>
      <c r="O52" s="94">
        <f>L52/'סכום נכסי הקרן'!$C$42</f>
        <v>1.1507387806175613E-4</v>
      </c>
    </row>
    <row r="53" spans="2:15">
      <c r="B53" s="86" t="s">
        <v>1181</v>
      </c>
      <c r="C53" s="83" t="s">
        <v>1182</v>
      </c>
      <c r="D53" s="96" t="s">
        <v>120</v>
      </c>
      <c r="E53" s="96" t="s">
        <v>308</v>
      </c>
      <c r="F53" s="83" t="s">
        <v>1183</v>
      </c>
      <c r="G53" s="96" t="s">
        <v>666</v>
      </c>
      <c r="H53" s="96" t="s">
        <v>133</v>
      </c>
      <c r="I53" s="93">
        <v>50.804183000000002</v>
      </c>
      <c r="J53" s="95">
        <v>10240</v>
      </c>
      <c r="K53" s="83"/>
      <c r="L53" s="93">
        <v>5.2023483589999993</v>
      </c>
      <c r="M53" s="94">
        <v>1.3983686455192567E-6</v>
      </c>
      <c r="N53" s="94">
        <f t="shared" si="1"/>
        <v>2.1973975129296816E-3</v>
      </c>
      <c r="O53" s="94">
        <f>L53/'סכום נכסי הקרן'!$C$42</f>
        <v>1.6301640550362705E-4</v>
      </c>
    </row>
    <row r="54" spans="2:15">
      <c r="B54" s="86" t="s">
        <v>1184</v>
      </c>
      <c r="C54" s="83" t="s">
        <v>1185</v>
      </c>
      <c r="D54" s="96" t="s">
        <v>120</v>
      </c>
      <c r="E54" s="96" t="s">
        <v>308</v>
      </c>
      <c r="F54" s="83" t="s">
        <v>1186</v>
      </c>
      <c r="G54" s="96" t="s">
        <v>1187</v>
      </c>
      <c r="H54" s="96" t="s">
        <v>133</v>
      </c>
      <c r="I54" s="93">
        <v>131.584914</v>
      </c>
      <c r="J54" s="95">
        <v>6056</v>
      </c>
      <c r="K54" s="83"/>
      <c r="L54" s="93">
        <v>7.9687823699999996</v>
      </c>
      <c r="M54" s="94">
        <v>5.3207052376298825E-6</v>
      </c>
      <c r="N54" s="94">
        <f t="shared" si="1"/>
        <v>3.3658996577233817E-3</v>
      </c>
      <c r="O54" s="94">
        <f>L54/'סכום נכסי הקרן'!$C$42</f>
        <v>2.4970305111358932E-4</v>
      </c>
    </row>
    <row r="55" spans="2:15">
      <c r="B55" s="86" t="s">
        <v>1188</v>
      </c>
      <c r="C55" s="83" t="s">
        <v>1189</v>
      </c>
      <c r="D55" s="96" t="s">
        <v>120</v>
      </c>
      <c r="E55" s="96" t="s">
        <v>308</v>
      </c>
      <c r="F55" s="83" t="s">
        <v>434</v>
      </c>
      <c r="G55" s="96" t="s">
        <v>378</v>
      </c>
      <c r="H55" s="96" t="s">
        <v>133</v>
      </c>
      <c r="I55" s="93">
        <v>25.337523999999998</v>
      </c>
      <c r="J55" s="95">
        <v>265400</v>
      </c>
      <c r="K55" s="83"/>
      <c r="L55" s="93">
        <v>67.245789927000004</v>
      </c>
      <c r="M55" s="94">
        <v>1.185794534235324E-5</v>
      </c>
      <c r="N55" s="94">
        <f t="shared" si="1"/>
        <v>2.8403659529056477E-2</v>
      </c>
      <c r="O55" s="94">
        <f>L55/'סכום נכסי הקרן'!$C$42</f>
        <v>2.1071574225103818E-3</v>
      </c>
    </row>
    <row r="56" spans="2:15">
      <c r="B56" s="86" t="s">
        <v>1190</v>
      </c>
      <c r="C56" s="83" t="s">
        <v>1191</v>
      </c>
      <c r="D56" s="96" t="s">
        <v>120</v>
      </c>
      <c r="E56" s="96" t="s">
        <v>308</v>
      </c>
      <c r="F56" s="83" t="s">
        <v>1192</v>
      </c>
      <c r="G56" s="96" t="s">
        <v>624</v>
      </c>
      <c r="H56" s="96" t="s">
        <v>133</v>
      </c>
      <c r="I56" s="93">
        <v>61.364351999999997</v>
      </c>
      <c r="J56" s="95">
        <v>10140</v>
      </c>
      <c r="K56" s="83"/>
      <c r="L56" s="93">
        <v>6.2223453099999997</v>
      </c>
      <c r="M56" s="94">
        <v>3.2801355108766783E-6</v>
      </c>
      <c r="N56" s="94">
        <f t="shared" si="1"/>
        <v>2.6282296311683174E-3</v>
      </c>
      <c r="O56" s="94">
        <f>L56/'סכום נכסי הקרן'!$C$42</f>
        <v>1.949781706724327E-4</v>
      </c>
    </row>
    <row r="57" spans="2:15">
      <c r="B57" s="86" t="s">
        <v>1193</v>
      </c>
      <c r="C57" s="83" t="s">
        <v>1194</v>
      </c>
      <c r="D57" s="96" t="s">
        <v>120</v>
      </c>
      <c r="E57" s="96" t="s">
        <v>308</v>
      </c>
      <c r="F57" s="83" t="s">
        <v>1195</v>
      </c>
      <c r="G57" s="96" t="s">
        <v>129</v>
      </c>
      <c r="H57" s="96" t="s">
        <v>133</v>
      </c>
      <c r="I57" s="93">
        <v>49.912168999999992</v>
      </c>
      <c r="J57" s="95">
        <v>32140</v>
      </c>
      <c r="K57" s="83"/>
      <c r="L57" s="93">
        <v>16.041771187000002</v>
      </c>
      <c r="M57" s="94">
        <v>9.441160726175487E-6</v>
      </c>
      <c r="N57" s="94">
        <f t="shared" si="1"/>
        <v>6.7758146276995284E-3</v>
      </c>
      <c r="O57" s="94">
        <f>L57/'סכום נכסי הקרן'!$C$42</f>
        <v>5.026714276625383E-4</v>
      </c>
    </row>
    <row r="58" spans="2:15">
      <c r="B58" s="86" t="s">
        <v>1196</v>
      </c>
      <c r="C58" s="83" t="s">
        <v>1197</v>
      </c>
      <c r="D58" s="96" t="s">
        <v>120</v>
      </c>
      <c r="E58" s="96" t="s">
        <v>308</v>
      </c>
      <c r="F58" s="83" t="s">
        <v>1198</v>
      </c>
      <c r="G58" s="96" t="s">
        <v>830</v>
      </c>
      <c r="H58" s="96" t="s">
        <v>133</v>
      </c>
      <c r="I58" s="93">
        <v>117.309105</v>
      </c>
      <c r="J58" s="95">
        <v>6647</v>
      </c>
      <c r="K58" s="83"/>
      <c r="L58" s="93">
        <v>7.7975361970000003</v>
      </c>
      <c r="M58" s="94">
        <v>8.3530784401420206E-6</v>
      </c>
      <c r="N58" s="94">
        <f t="shared" si="1"/>
        <v>3.2935677243960148E-3</v>
      </c>
      <c r="O58" s="94">
        <f>L58/'סכום נכסי הקרן'!$C$42</f>
        <v>2.4433702530133895E-4</v>
      </c>
    </row>
    <row r="59" spans="2:15">
      <c r="B59" s="86" t="s">
        <v>1199</v>
      </c>
      <c r="C59" s="83" t="s">
        <v>1200</v>
      </c>
      <c r="D59" s="96" t="s">
        <v>120</v>
      </c>
      <c r="E59" s="96" t="s">
        <v>308</v>
      </c>
      <c r="F59" s="83" t="s">
        <v>1201</v>
      </c>
      <c r="G59" s="96" t="s">
        <v>1202</v>
      </c>
      <c r="H59" s="96" t="s">
        <v>133</v>
      </c>
      <c r="I59" s="93">
        <v>37.762104000000001</v>
      </c>
      <c r="J59" s="95">
        <v>26410</v>
      </c>
      <c r="K59" s="83"/>
      <c r="L59" s="93">
        <v>9.9729717200000003</v>
      </c>
      <c r="M59" s="94">
        <v>5.5586326525565344E-6</v>
      </c>
      <c r="N59" s="94">
        <f t="shared" si="1"/>
        <v>4.2124405637185159E-3</v>
      </c>
      <c r="O59" s="94">
        <f>L59/'סכום נכסי הקרן'!$C$42</f>
        <v>3.1250464017296798E-4</v>
      </c>
    </row>
    <row r="60" spans="2:15">
      <c r="B60" s="86" t="s">
        <v>1203</v>
      </c>
      <c r="C60" s="83" t="s">
        <v>1204</v>
      </c>
      <c r="D60" s="96" t="s">
        <v>120</v>
      </c>
      <c r="E60" s="96" t="s">
        <v>308</v>
      </c>
      <c r="F60" s="83" t="s">
        <v>1205</v>
      </c>
      <c r="G60" s="96" t="s">
        <v>1202</v>
      </c>
      <c r="H60" s="96" t="s">
        <v>133</v>
      </c>
      <c r="I60" s="93">
        <v>133.91311300000001</v>
      </c>
      <c r="J60" s="95">
        <v>13900</v>
      </c>
      <c r="K60" s="83"/>
      <c r="L60" s="93">
        <v>18.613922715000001</v>
      </c>
      <c r="M60" s="94">
        <v>5.9562797170461515E-6</v>
      </c>
      <c r="N60" s="94">
        <f t="shared" si="1"/>
        <v>7.8622546314196795E-3</v>
      </c>
      <c r="O60" s="94">
        <f>L60/'סכום נכסי הקרן'!$C$42</f>
        <v>5.8327020105683307E-4</v>
      </c>
    </row>
    <row r="61" spans="2:15">
      <c r="B61" s="86" t="s">
        <v>1206</v>
      </c>
      <c r="C61" s="83" t="s">
        <v>1207</v>
      </c>
      <c r="D61" s="96" t="s">
        <v>120</v>
      </c>
      <c r="E61" s="96" t="s">
        <v>308</v>
      </c>
      <c r="F61" s="83" t="s">
        <v>715</v>
      </c>
      <c r="G61" s="96" t="s">
        <v>130</v>
      </c>
      <c r="H61" s="96" t="s">
        <v>133</v>
      </c>
      <c r="I61" s="93">
        <v>698.12279999999998</v>
      </c>
      <c r="J61" s="95">
        <v>1291</v>
      </c>
      <c r="K61" s="83"/>
      <c r="L61" s="93">
        <v>9.0127653480000003</v>
      </c>
      <c r="M61" s="94">
        <v>3.4906140000000001E-6</v>
      </c>
      <c r="N61" s="94">
        <f t="shared" si="1"/>
        <v>3.8068631305806832E-3</v>
      </c>
      <c r="O61" s="94">
        <f>L61/'סכום נכסי הקרן'!$C$42</f>
        <v>2.8241642221764308E-4</v>
      </c>
    </row>
    <row r="62" spans="2:15">
      <c r="B62" s="86" t="s">
        <v>1208</v>
      </c>
      <c r="C62" s="83" t="s">
        <v>1209</v>
      </c>
      <c r="D62" s="96" t="s">
        <v>120</v>
      </c>
      <c r="E62" s="96" t="s">
        <v>308</v>
      </c>
      <c r="F62" s="83" t="s">
        <v>865</v>
      </c>
      <c r="G62" s="96" t="s">
        <v>127</v>
      </c>
      <c r="H62" s="96" t="s">
        <v>133</v>
      </c>
      <c r="I62" s="93">
        <v>65472.680535000007</v>
      </c>
      <c r="J62" s="95">
        <v>62.7</v>
      </c>
      <c r="K62" s="93">
        <v>2.8606978299999999</v>
      </c>
      <c r="L62" s="93">
        <v>43.912068525999999</v>
      </c>
      <c r="M62" s="94">
        <v>1.2637283733925695E-5</v>
      </c>
      <c r="N62" s="94">
        <f t="shared" si="1"/>
        <v>1.85478294623811E-2</v>
      </c>
      <c r="O62" s="94">
        <f>L62/'סכום נכסי הקרן'!$C$42</f>
        <v>1.3759915859831938E-3</v>
      </c>
    </row>
    <row r="63" spans="2:15">
      <c r="B63" s="86" t="s">
        <v>1210</v>
      </c>
      <c r="C63" s="83" t="s">
        <v>1211</v>
      </c>
      <c r="D63" s="96" t="s">
        <v>120</v>
      </c>
      <c r="E63" s="96" t="s">
        <v>308</v>
      </c>
      <c r="F63" s="83" t="s">
        <v>449</v>
      </c>
      <c r="G63" s="96" t="s">
        <v>378</v>
      </c>
      <c r="H63" s="96" t="s">
        <v>133</v>
      </c>
      <c r="I63" s="93">
        <v>11.66178</v>
      </c>
      <c r="J63" s="95">
        <v>76010</v>
      </c>
      <c r="K63" s="83"/>
      <c r="L63" s="93">
        <v>8.8641191880000001</v>
      </c>
      <c r="M63" s="94">
        <v>2.1580319088302219E-6</v>
      </c>
      <c r="N63" s="94">
        <f t="shared" si="1"/>
        <v>3.7440771193891272E-3</v>
      </c>
      <c r="O63" s="94">
        <f>L63/'סכום נכסי הקרן'!$C$42</f>
        <v>2.7775857137357255E-4</v>
      </c>
    </row>
    <row r="64" spans="2:15">
      <c r="B64" s="86" t="s">
        <v>1212</v>
      </c>
      <c r="C64" s="83" t="s">
        <v>1213</v>
      </c>
      <c r="D64" s="96" t="s">
        <v>120</v>
      </c>
      <c r="E64" s="96" t="s">
        <v>308</v>
      </c>
      <c r="F64" s="83" t="s">
        <v>1214</v>
      </c>
      <c r="G64" s="96" t="s">
        <v>438</v>
      </c>
      <c r="H64" s="96" t="s">
        <v>133</v>
      </c>
      <c r="I64" s="93">
        <v>195.314617</v>
      </c>
      <c r="J64" s="95">
        <v>5188</v>
      </c>
      <c r="K64" s="83"/>
      <c r="L64" s="93">
        <v>10.132922309</v>
      </c>
      <c r="M64" s="94">
        <v>2.887353108403628E-6</v>
      </c>
      <c r="N64" s="94">
        <f t="shared" si="1"/>
        <v>4.2800014039787006E-3</v>
      </c>
      <c r="O64" s="94">
        <f>L64/'סכום נכסי הקרן'!$C$42</f>
        <v>3.1751671708086268E-4</v>
      </c>
    </row>
    <row r="65" spans="2:15">
      <c r="B65" s="86" t="s">
        <v>1215</v>
      </c>
      <c r="C65" s="83" t="s">
        <v>1216</v>
      </c>
      <c r="D65" s="96" t="s">
        <v>120</v>
      </c>
      <c r="E65" s="96" t="s">
        <v>308</v>
      </c>
      <c r="F65" s="83" t="s">
        <v>545</v>
      </c>
      <c r="G65" s="96" t="s">
        <v>378</v>
      </c>
      <c r="H65" s="96" t="s">
        <v>133</v>
      </c>
      <c r="I65" s="93">
        <v>1405.4570490000001</v>
      </c>
      <c r="J65" s="95">
        <v>943</v>
      </c>
      <c r="K65" s="83"/>
      <c r="L65" s="93">
        <v>13.253459976999999</v>
      </c>
      <c r="M65" s="94">
        <v>1.7288768905717385E-6</v>
      </c>
      <c r="N65" s="94">
        <f t="shared" si="1"/>
        <v>5.5980718670617727E-3</v>
      </c>
      <c r="O65" s="94">
        <f>L65/'סכום נכסי הקרן'!$C$42</f>
        <v>4.1529925657497166E-4</v>
      </c>
    </row>
    <row r="66" spans="2:15">
      <c r="B66" s="86" t="s">
        <v>1217</v>
      </c>
      <c r="C66" s="83" t="s">
        <v>1218</v>
      </c>
      <c r="D66" s="96" t="s">
        <v>120</v>
      </c>
      <c r="E66" s="96" t="s">
        <v>308</v>
      </c>
      <c r="F66" s="83" t="s">
        <v>1219</v>
      </c>
      <c r="G66" s="96" t="s">
        <v>1202</v>
      </c>
      <c r="H66" s="96" t="s">
        <v>133</v>
      </c>
      <c r="I66" s="93">
        <v>396.54875599999997</v>
      </c>
      <c r="J66" s="95">
        <v>6951</v>
      </c>
      <c r="K66" s="83"/>
      <c r="L66" s="93">
        <v>27.564104031999999</v>
      </c>
      <c r="M66" s="94">
        <v>6.3871360051902583E-6</v>
      </c>
      <c r="N66" s="94">
        <f t="shared" si="1"/>
        <v>1.1642683162742778E-2</v>
      </c>
      <c r="O66" s="94">
        <f>L66/'סכום נכסי הקרן'!$C$42</f>
        <v>8.6372554280244316E-4</v>
      </c>
    </row>
    <row r="67" spans="2:15">
      <c r="B67" s="86" t="s">
        <v>1220</v>
      </c>
      <c r="C67" s="83" t="s">
        <v>1221</v>
      </c>
      <c r="D67" s="96" t="s">
        <v>120</v>
      </c>
      <c r="E67" s="96" t="s">
        <v>308</v>
      </c>
      <c r="F67" s="83" t="s">
        <v>1222</v>
      </c>
      <c r="G67" s="96" t="s">
        <v>1187</v>
      </c>
      <c r="H67" s="96" t="s">
        <v>133</v>
      </c>
      <c r="I67" s="93">
        <v>735.71411499999999</v>
      </c>
      <c r="J67" s="95">
        <v>2885</v>
      </c>
      <c r="K67" s="83"/>
      <c r="L67" s="93">
        <v>21.225352225999998</v>
      </c>
      <c r="M67" s="94">
        <v>6.833437755584315E-6</v>
      </c>
      <c r="N67" s="94">
        <f t="shared" si="1"/>
        <v>8.9652850931793756E-3</v>
      </c>
      <c r="O67" s="94">
        <f>L67/'סכום נכסי הקרן'!$C$42</f>
        <v>6.6509975623701392E-4</v>
      </c>
    </row>
    <row r="68" spans="2:15">
      <c r="B68" s="86" t="s">
        <v>1223</v>
      </c>
      <c r="C68" s="83" t="s">
        <v>1224</v>
      </c>
      <c r="D68" s="96" t="s">
        <v>120</v>
      </c>
      <c r="E68" s="96" t="s">
        <v>308</v>
      </c>
      <c r="F68" s="83" t="s">
        <v>1225</v>
      </c>
      <c r="G68" s="96" t="s">
        <v>830</v>
      </c>
      <c r="H68" s="96" t="s">
        <v>133</v>
      </c>
      <c r="I68" s="93">
        <v>27.403326000000003</v>
      </c>
      <c r="J68" s="95">
        <v>13550</v>
      </c>
      <c r="K68" s="83"/>
      <c r="L68" s="93">
        <v>3.7131506729999999</v>
      </c>
      <c r="M68" s="94">
        <v>3.0969172235732239E-6</v>
      </c>
      <c r="N68" s="94">
        <f t="shared" si="1"/>
        <v>1.5683817174349617E-3</v>
      </c>
      <c r="O68" s="94">
        <f>L68/'סכום נכסי הקרן'!$C$42</f>
        <v>1.1635216137701819E-4</v>
      </c>
    </row>
    <row r="69" spans="2:15">
      <c r="B69" s="86" t="s">
        <v>1226</v>
      </c>
      <c r="C69" s="83" t="s">
        <v>1227</v>
      </c>
      <c r="D69" s="96" t="s">
        <v>120</v>
      </c>
      <c r="E69" s="96" t="s">
        <v>308</v>
      </c>
      <c r="F69" s="83" t="s">
        <v>565</v>
      </c>
      <c r="G69" s="96" t="s">
        <v>438</v>
      </c>
      <c r="H69" s="96" t="s">
        <v>133</v>
      </c>
      <c r="I69" s="93">
        <v>180.103004</v>
      </c>
      <c r="J69" s="95">
        <v>5049</v>
      </c>
      <c r="K69" s="83"/>
      <c r="L69" s="93">
        <v>9.0934006640000007</v>
      </c>
      <c r="M69" s="94">
        <v>2.846491345427722E-6</v>
      </c>
      <c r="N69" s="94">
        <f t="shared" si="1"/>
        <v>3.8409223343489523E-3</v>
      </c>
      <c r="O69" s="94">
        <f>L69/'סכום נכסי הקרן'!$C$42</f>
        <v>2.84943142549285E-4</v>
      </c>
    </row>
    <row r="70" spans="2:15">
      <c r="B70" s="86" t="s">
        <v>1228</v>
      </c>
      <c r="C70" s="83" t="s">
        <v>1229</v>
      </c>
      <c r="D70" s="96" t="s">
        <v>120</v>
      </c>
      <c r="E70" s="96" t="s">
        <v>308</v>
      </c>
      <c r="F70" s="83" t="s">
        <v>1230</v>
      </c>
      <c r="G70" s="96" t="s">
        <v>1123</v>
      </c>
      <c r="H70" s="96" t="s">
        <v>133</v>
      </c>
      <c r="I70" s="93">
        <v>20.917604999999998</v>
      </c>
      <c r="J70" s="95">
        <v>13140</v>
      </c>
      <c r="K70" s="83"/>
      <c r="L70" s="93">
        <v>2.748573258</v>
      </c>
      <c r="M70" s="94">
        <v>7.4913099629033838E-7</v>
      </c>
      <c r="N70" s="94">
        <f t="shared" si="1"/>
        <v>1.1609580182737303E-3</v>
      </c>
      <c r="O70" s="94">
        <f>L70/'סכום נכסי הקרן'!$C$42</f>
        <v>8.6126976100593238E-5</v>
      </c>
    </row>
    <row r="71" spans="2:15">
      <c r="B71" s="86" t="s">
        <v>1231</v>
      </c>
      <c r="C71" s="83" t="s">
        <v>1232</v>
      </c>
      <c r="D71" s="96" t="s">
        <v>120</v>
      </c>
      <c r="E71" s="96" t="s">
        <v>308</v>
      </c>
      <c r="F71" s="83" t="s">
        <v>1233</v>
      </c>
      <c r="G71" s="96" t="s">
        <v>127</v>
      </c>
      <c r="H71" s="96" t="s">
        <v>133</v>
      </c>
      <c r="I71" s="93">
        <v>524.11040200000002</v>
      </c>
      <c r="J71" s="95">
        <v>2064</v>
      </c>
      <c r="K71" s="83"/>
      <c r="L71" s="93">
        <v>10.817638706</v>
      </c>
      <c r="M71" s="94">
        <v>5.3383854174624177E-6</v>
      </c>
      <c r="N71" s="94">
        <f t="shared" si="1"/>
        <v>4.5692158133188686E-3</v>
      </c>
      <c r="O71" s="94">
        <f>L71/'סכום נכסי הקרן'!$C$42</f>
        <v>3.3897241326376695E-4</v>
      </c>
    </row>
    <row r="72" spans="2:15">
      <c r="B72" s="86" t="s">
        <v>1234</v>
      </c>
      <c r="C72" s="83" t="s">
        <v>1235</v>
      </c>
      <c r="D72" s="96" t="s">
        <v>120</v>
      </c>
      <c r="E72" s="96" t="s">
        <v>308</v>
      </c>
      <c r="F72" s="83" t="s">
        <v>645</v>
      </c>
      <c r="G72" s="96" t="s">
        <v>157</v>
      </c>
      <c r="H72" s="96" t="s">
        <v>133</v>
      </c>
      <c r="I72" s="93">
        <v>234.992468</v>
      </c>
      <c r="J72" s="95">
        <v>1099</v>
      </c>
      <c r="K72" s="83"/>
      <c r="L72" s="93">
        <v>2.5825672200000001</v>
      </c>
      <c r="M72" s="94">
        <v>1.5954575825995205E-6</v>
      </c>
      <c r="N72" s="94">
        <f t="shared" si="1"/>
        <v>1.0908394429958094E-3</v>
      </c>
      <c r="O72" s="94">
        <f>L72/'סכום נכסי הקרן'!$C$42</f>
        <v>8.0925150744195855E-5</v>
      </c>
    </row>
    <row r="73" spans="2:15">
      <c r="B73" s="86" t="s">
        <v>1236</v>
      </c>
      <c r="C73" s="83" t="s">
        <v>1237</v>
      </c>
      <c r="D73" s="96" t="s">
        <v>120</v>
      </c>
      <c r="E73" s="96" t="s">
        <v>308</v>
      </c>
      <c r="F73" s="83" t="s">
        <v>1238</v>
      </c>
      <c r="G73" s="96" t="s">
        <v>128</v>
      </c>
      <c r="H73" s="96" t="s">
        <v>133</v>
      </c>
      <c r="I73" s="93">
        <v>70.908332999999999</v>
      </c>
      <c r="J73" s="95">
        <v>7901</v>
      </c>
      <c r="K73" s="83"/>
      <c r="L73" s="93">
        <v>5.6024673739999997</v>
      </c>
      <c r="M73" s="94">
        <v>6.50901102931997E-6</v>
      </c>
      <c r="N73" s="94">
        <f t="shared" si="1"/>
        <v>2.3664020600619078E-3</v>
      </c>
      <c r="O73" s="94">
        <f>L73/'סכום נכסי הקרן'!$C$42</f>
        <v>1.7555419788081606E-4</v>
      </c>
    </row>
    <row r="74" spans="2:15">
      <c r="B74" s="86" t="s">
        <v>1239</v>
      </c>
      <c r="C74" s="83" t="s">
        <v>1240</v>
      </c>
      <c r="D74" s="96" t="s">
        <v>120</v>
      </c>
      <c r="E74" s="96" t="s">
        <v>308</v>
      </c>
      <c r="F74" s="83" t="s">
        <v>1241</v>
      </c>
      <c r="G74" s="96" t="s">
        <v>491</v>
      </c>
      <c r="H74" s="96" t="s">
        <v>133</v>
      </c>
      <c r="I74" s="93">
        <v>42.935034000000002</v>
      </c>
      <c r="J74" s="95">
        <v>15440</v>
      </c>
      <c r="K74" s="83"/>
      <c r="L74" s="93">
        <v>6.6291691979999996</v>
      </c>
      <c r="M74" s="94">
        <v>4.4967780011531266E-6</v>
      </c>
      <c r="N74" s="94">
        <f t="shared" si="1"/>
        <v>2.8000662207240809E-3</v>
      </c>
      <c r="O74" s="94">
        <f>L74/'סכום נכסי הקרן'!$C$42</f>
        <v>2.077260613014866E-4</v>
      </c>
    </row>
    <row r="75" spans="2:15">
      <c r="B75" s="86" t="s">
        <v>1242</v>
      </c>
      <c r="C75" s="83" t="s">
        <v>1243</v>
      </c>
      <c r="D75" s="96" t="s">
        <v>120</v>
      </c>
      <c r="E75" s="96" t="s">
        <v>308</v>
      </c>
      <c r="F75" s="83" t="s">
        <v>815</v>
      </c>
      <c r="G75" s="96" t="s">
        <v>157</v>
      </c>
      <c r="H75" s="96" t="s">
        <v>133</v>
      </c>
      <c r="I75" s="93">
        <v>405.72393499999998</v>
      </c>
      <c r="J75" s="95">
        <v>1537</v>
      </c>
      <c r="K75" s="83"/>
      <c r="L75" s="93">
        <v>6.2359768850000004</v>
      </c>
      <c r="M75" s="94">
        <v>2.4717808969645943E-6</v>
      </c>
      <c r="N75" s="94">
        <f t="shared" si="1"/>
        <v>2.6339874134111182E-3</v>
      </c>
      <c r="O75" s="94">
        <f>L75/'סכום נכסי הקרן'!$C$42</f>
        <v>1.9540531822282863E-4</v>
      </c>
    </row>
    <row r="76" spans="2:15">
      <c r="B76" s="86" t="s">
        <v>1244</v>
      </c>
      <c r="C76" s="83" t="s">
        <v>1245</v>
      </c>
      <c r="D76" s="96" t="s">
        <v>120</v>
      </c>
      <c r="E76" s="96" t="s">
        <v>308</v>
      </c>
      <c r="F76" s="83" t="s">
        <v>1246</v>
      </c>
      <c r="G76" s="96" t="s">
        <v>830</v>
      </c>
      <c r="H76" s="96" t="s">
        <v>133</v>
      </c>
      <c r="I76" s="93">
        <v>10.528494</v>
      </c>
      <c r="J76" s="95">
        <v>29110</v>
      </c>
      <c r="K76" s="83"/>
      <c r="L76" s="93">
        <v>3.0648446800000002</v>
      </c>
      <c r="M76" s="94">
        <v>4.5699147217878088E-6</v>
      </c>
      <c r="N76" s="94">
        <f t="shared" si="1"/>
        <v>1.2945465417933517E-3</v>
      </c>
      <c r="O76" s="94">
        <f>L76/'סכום נכסי הקרן'!$C$42</f>
        <v>9.6037390940223704E-5</v>
      </c>
    </row>
    <row r="77" spans="2:15">
      <c r="B77" s="86" t="s">
        <v>1247</v>
      </c>
      <c r="C77" s="83" t="s">
        <v>1248</v>
      </c>
      <c r="D77" s="96" t="s">
        <v>120</v>
      </c>
      <c r="E77" s="96" t="s">
        <v>308</v>
      </c>
      <c r="F77" s="83" t="s">
        <v>1249</v>
      </c>
      <c r="G77" s="96" t="s">
        <v>1250</v>
      </c>
      <c r="H77" s="96" t="s">
        <v>133</v>
      </c>
      <c r="I77" s="93">
        <v>53.255937000000003</v>
      </c>
      <c r="J77" s="95">
        <v>2370</v>
      </c>
      <c r="K77" s="83"/>
      <c r="L77" s="93">
        <v>1.2621656999999999</v>
      </c>
      <c r="M77" s="94">
        <v>1.3225529593610258E-6</v>
      </c>
      <c r="N77" s="94">
        <f t="shared" si="1"/>
        <v>5.3312073292574971E-4</v>
      </c>
      <c r="O77" s="94">
        <f>L77/'סכום נכסי הקרן'!$C$42</f>
        <v>3.9550161074472817E-5</v>
      </c>
    </row>
    <row r="78" spans="2:15">
      <c r="B78" s="86" t="s">
        <v>1251</v>
      </c>
      <c r="C78" s="83" t="s">
        <v>1252</v>
      </c>
      <c r="D78" s="96" t="s">
        <v>120</v>
      </c>
      <c r="E78" s="96" t="s">
        <v>308</v>
      </c>
      <c r="F78" s="83" t="s">
        <v>1253</v>
      </c>
      <c r="G78" s="96" t="s">
        <v>1123</v>
      </c>
      <c r="H78" s="96" t="s">
        <v>133</v>
      </c>
      <c r="I78" s="93">
        <v>29.315460000000002</v>
      </c>
      <c r="J78" s="95">
        <v>3797</v>
      </c>
      <c r="K78" s="83"/>
      <c r="L78" s="93">
        <v>1.113108027</v>
      </c>
      <c r="M78" s="94">
        <v>7.6280296482795838E-7</v>
      </c>
      <c r="N78" s="94">
        <f t="shared" si="1"/>
        <v>4.7016090453081967E-4</v>
      </c>
      <c r="O78" s="94">
        <f>L78/'סכום נכסי הקרן'!$C$42</f>
        <v>3.4879415405709914E-5</v>
      </c>
    </row>
    <row r="79" spans="2:15">
      <c r="B79" s="86" t="s">
        <v>1254</v>
      </c>
      <c r="C79" s="83" t="s">
        <v>1255</v>
      </c>
      <c r="D79" s="96" t="s">
        <v>120</v>
      </c>
      <c r="E79" s="96" t="s">
        <v>308</v>
      </c>
      <c r="F79" s="83" t="s">
        <v>1256</v>
      </c>
      <c r="G79" s="96" t="s">
        <v>699</v>
      </c>
      <c r="H79" s="96" t="s">
        <v>133</v>
      </c>
      <c r="I79" s="93">
        <v>69.369733999999994</v>
      </c>
      <c r="J79" s="95">
        <v>9538</v>
      </c>
      <c r="K79" s="83"/>
      <c r="L79" s="93">
        <v>6.6164852610000002</v>
      </c>
      <c r="M79" s="94">
        <v>5.5153684339076321E-6</v>
      </c>
      <c r="N79" s="94">
        <f t="shared" si="1"/>
        <v>2.7947087072139106E-3</v>
      </c>
      <c r="O79" s="94">
        <f>L79/'סכום נכסי הקרן'!$C$42</f>
        <v>2.0732860813712917E-4</v>
      </c>
    </row>
    <row r="80" spans="2:15">
      <c r="B80" s="86" t="s">
        <v>1257</v>
      </c>
      <c r="C80" s="83" t="s">
        <v>1258</v>
      </c>
      <c r="D80" s="96" t="s">
        <v>120</v>
      </c>
      <c r="E80" s="96" t="s">
        <v>308</v>
      </c>
      <c r="F80" s="83" t="s">
        <v>1259</v>
      </c>
      <c r="G80" s="96" t="s">
        <v>1250</v>
      </c>
      <c r="H80" s="96" t="s">
        <v>133</v>
      </c>
      <c r="I80" s="93">
        <v>401.56063599999999</v>
      </c>
      <c r="J80" s="95">
        <v>206.6</v>
      </c>
      <c r="K80" s="83"/>
      <c r="L80" s="93">
        <v>0.82962427400000005</v>
      </c>
      <c r="M80" s="94">
        <v>1.1385471170573038E-6</v>
      </c>
      <c r="N80" s="94">
        <f t="shared" si="1"/>
        <v>3.5042142327895064E-4</v>
      </c>
      <c r="O80" s="94">
        <f>L80/'סכום נכסי הקרן'!$C$42</f>
        <v>2.5996407340171399E-5</v>
      </c>
    </row>
    <row r="81" spans="2:15">
      <c r="B81" s="86" t="s">
        <v>1260</v>
      </c>
      <c r="C81" s="83" t="s">
        <v>1261</v>
      </c>
      <c r="D81" s="96" t="s">
        <v>120</v>
      </c>
      <c r="E81" s="96" t="s">
        <v>308</v>
      </c>
      <c r="F81" s="83" t="s">
        <v>480</v>
      </c>
      <c r="G81" s="96" t="s">
        <v>378</v>
      </c>
      <c r="H81" s="96" t="s">
        <v>133</v>
      </c>
      <c r="I81" s="93">
        <v>727.94123000000002</v>
      </c>
      <c r="J81" s="95">
        <v>2064</v>
      </c>
      <c r="K81" s="83"/>
      <c r="L81" s="93">
        <v>15.024706980000001</v>
      </c>
      <c r="M81" s="94">
        <v>4.083298051276027E-6</v>
      </c>
      <c r="N81" s="94">
        <f t="shared" si="1"/>
        <v>6.3462212585655179E-3</v>
      </c>
      <c r="O81" s="94">
        <f>L81/'סכום נכסי הקרן'!$C$42</f>
        <v>4.7080156048905151E-4</v>
      </c>
    </row>
    <row r="82" spans="2:15">
      <c r="B82" s="86" t="s">
        <v>1262</v>
      </c>
      <c r="C82" s="83" t="s">
        <v>1263</v>
      </c>
      <c r="D82" s="96" t="s">
        <v>120</v>
      </c>
      <c r="E82" s="96" t="s">
        <v>308</v>
      </c>
      <c r="F82" s="83" t="s">
        <v>1264</v>
      </c>
      <c r="G82" s="96" t="s">
        <v>128</v>
      </c>
      <c r="H82" s="96" t="s">
        <v>133</v>
      </c>
      <c r="I82" s="93">
        <v>46.001157000000006</v>
      </c>
      <c r="J82" s="95">
        <v>19860</v>
      </c>
      <c r="K82" s="83"/>
      <c r="L82" s="93">
        <v>9.1358297610000001</v>
      </c>
      <c r="M82" s="94">
        <v>3.3393256024082617E-6</v>
      </c>
      <c r="N82" s="94">
        <f t="shared" si="1"/>
        <v>3.8588437778567398E-3</v>
      </c>
      <c r="O82" s="94">
        <f>L82/'סכום נכסי הקרן'!$C$42</f>
        <v>2.8627266498884617E-4</v>
      </c>
    </row>
    <row r="83" spans="2:15">
      <c r="B83" s="86" t="s">
        <v>1265</v>
      </c>
      <c r="C83" s="83" t="s">
        <v>1266</v>
      </c>
      <c r="D83" s="96" t="s">
        <v>120</v>
      </c>
      <c r="E83" s="96" t="s">
        <v>308</v>
      </c>
      <c r="F83" s="83" t="s">
        <v>1267</v>
      </c>
      <c r="G83" s="96" t="s">
        <v>127</v>
      </c>
      <c r="H83" s="96" t="s">
        <v>133</v>
      </c>
      <c r="I83" s="93">
        <v>4998.3693949999997</v>
      </c>
      <c r="J83" s="95">
        <v>264.3</v>
      </c>
      <c r="K83" s="83"/>
      <c r="L83" s="93">
        <v>13.21069031</v>
      </c>
      <c r="M83" s="94">
        <v>4.4476709471514219E-6</v>
      </c>
      <c r="N83" s="94">
        <f t="shared" si="1"/>
        <v>5.5800065716587761E-3</v>
      </c>
      <c r="O83" s="94">
        <f>L83/'סכום נכסי הקרן'!$C$42</f>
        <v>4.1395906232080085E-4</v>
      </c>
    </row>
    <row r="84" spans="2:15">
      <c r="B84" s="86" t="s">
        <v>1268</v>
      </c>
      <c r="C84" s="83" t="s">
        <v>1269</v>
      </c>
      <c r="D84" s="96" t="s">
        <v>120</v>
      </c>
      <c r="E84" s="96" t="s">
        <v>308</v>
      </c>
      <c r="F84" s="83" t="s">
        <v>868</v>
      </c>
      <c r="G84" s="96" t="s">
        <v>127</v>
      </c>
      <c r="H84" s="96" t="s">
        <v>133</v>
      </c>
      <c r="I84" s="93">
        <v>532.86357199999998</v>
      </c>
      <c r="J84" s="95">
        <v>801</v>
      </c>
      <c r="K84" s="83"/>
      <c r="L84" s="93">
        <v>4.2682372119999998</v>
      </c>
      <c r="M84" s="94">
        <v>6.0213583106120468E-6</v>
      </c>
      <c r="N84" s="94">
        <f t="shared" si="1"/>
        <v>1.8028423294678333E-3</v>
      </c>
      <c r="O84" s="94">
        <f>L84/'סכום נכסי הקרן'!$C$42</f>
        <v>1.3374588553520254E-4</v>
      </c>
    </row>
    <row r="85" spans="2:15">
      <c r="B85" s="82"/>
      <c r="C85" s="83"/>
      <c r="D85" s="83"/>
      <c r="E85" s="83"/>
      <c r="F85" s="83"/>
      <c r="G85" s="83"/>
      <c r="H85" s="83"/>
      <c r="I85" s="93"/>
      <c r="J85" s="95"/>
      <c r="K85" s="83"/>
      <c r="L85" s="83"/>
      <c r="M85" s="83"/>
      <c r="N85" s="94"/>
      <c r="O85" s="83"/>
    </row>
    <row r="86" spans="2:15">
      <c r="B86" s="99" t="s">
        <v>31</v>
      </c>
      <c r="C86" s="81"/>
      <c r="D86" s="81"/>
      <c r="E86" s="81"/>
      <c r="F86" s="81"/>
      <c r="G86" s="81"/>
      <c r="H86" s="81"/>
      <c r="I86" s="90"/>
      <c r="J86" s="92"/>
      <c r="K86" s="81"/>
      <c r="L86" s="90">
        <v>69.458532918000017</v>
      </c>
      <c r="M86" s="81"/>
      <c r="N86" s="91">
        <f t="shared" ref="N86:N149" si="2">L86/$L$11</f>
        <v>2.933829050907617E-2</v>
      </c>
      <c r="O86" s="91">
        <f>L86/'סכום נכסי הקרן'!$C$42</f>
        <v>2.176494072769901E-3</v>
      </c>
    </row>
    <row r="87" spans="2:15">
      <c r="B87" s="86" t="s">
        <v>1270</v>
      </c>
      <c r="C87" s="83" t="s">
        <v>1271</v>
      </c>
      <c r="D87" s="96" t="s">
        <v>120</v>
      </c>
      <c r="E87" s="96" t="s">
        <v>308</v>
      </c>
      <c r="F87" s="83" t="s">
        <v>1272</v>
      </c>
      <c r="G87" s="96" t="s">
        <v>1187</v>
      </c>
      <c r="H87" s="96" t="s">
        <v>133</v>
      </c>
      <c r="I87" s="93">
        <v>26.797484000000001</v>
      </c>
      <c r="J87" s="95">
        <v>2711</v>
      </c>
      <c r="K87" s="83"/>
      <c r="L87" s="93">
        <v>0.72647978599999996</v>
      </c>
      <c r="M87" s="94">
        <v>5.5547829720796205E-6</v>
      </c>
      <c r="N87" s="94">
        <f t="shared" si="2"/>
        <v>3.0685466731354032E-4</v>
      </c>
      <c r="O87" s="94">
        <f>L87/'סכום נכסי הקרן'!$C$42</f>
        <v>2.2764358557397448E-5</v>
      </c>
    </row>
    <row r="88" spans="2:15">
      <c r="B88" s="86" t="s">
        <v>1273</v>
      </c>
      <c r="C88" s="83" t="s">
        <v>1274</v>
      </c>
      <c r="D88" s="96" t="s">
        <v>120</v>
      </c>
      <c r="E88" s="96" t="s">
        <v>308</v>
      </c>
      <c r="F88" s="83" t="s">
        <v>1275</v>
      </c>
      <c r="G88" s="96" t="s">
        <v>129</v>
      </c>
      <c r="H88" s="96" t="s">
        <v>133</v>
      </c>
      <c r="I88" s="93">
        <v>350.27179999999998</v>
      </c>
      <c r="J88" s="95">
        <v>333.5</v>
      </c>
      <c r="K88" s="83"/>
      <c r="L88" s="93">
        <v>1.1681564550000001</v>
      </c>
      <c r="M88" s="94">
        <v>6.3699795773251928E-6</v>
      </c>
      <c r="N88" s="94">
        <f t="shared" si="2"/>
        <v>4.9341257289874508E-4</v>
      </c>
      <c r="O88" s="94">
        <f>L88/'סכום נכסי הקרן'!$C$42</f>
        <v>3.6604366570439331E-5</v>
      </c>
    </row>
    <row r="89" spans="2:15">
      <c r="B89" s="86" t="s">
        <v>1276</v>
      </c>
      <c r="C89" s="83" t="s">
        <v>1277</v>
      </c>
      <c r="D89" s="96" t="s">
        <v>120</v>
      </c>
      <c r="E89" s="96" t="s">
        <v>308</v>
      </c>
      <c r="F89" s="83" t="s">
        <v>1278</v>
      </c>
      <c r="G89" s="96" t="s">
        <v>129</v>
      </c>
      <c r="H89" s="96" t="s">
        <v>133</v>
      </c>
      <c r="I89" s="93">
        <v>111.49598899999999</v>
      </c>
      <c r="J89" s="95">
        <v>1838</v>
      </c>
      <c r="K89" s="83"/>
      <c r="L89" s="93">
        <v>2.0492962729999999</v>
      </c>
      <c r="M89" s="94">
        <v>8.3991039980570621E-6</v>
      </c>
      <c r="N89" s="94">
        <f t="shared" si="2"/>
        <v>8.655934248916503E-4</v>
      </c>
      <c r="O89" s="94">
        <f>L89/'סכום נכסי הקרן'!$C$42</f>
        <v>6.4215021598564131E-5</v>
      </c>
    </row>
    <row r="90" spans="2:15">
      <c r="B90" s="86" t="s">
        <v>1279</v>
      </c>
      <c r="C90" s="83" t="s">
        <v>1280</v>
      </c>
      <c r="D90" s="96" t="s">
        <v>120</v>
      </c>
      <c r="E90" s="96" t="s">
        <v>308</v>
      </c>
      <c r="F90" s="83" t="s">
        <v>1281</v>
      </c>
      <c r="G90" s="96" t="s">
        <v>128</v>
      </c>
      <c r="H90" s="96" t="s">
        <v>133</v>
      </c>
      <c r="I90" s="93">
        <v>12.038926999999999</v>
      </c>
      <c r="J90" s="95">
        <v>8330</v>
      </c>
      <c r="K90" s="83"/>
      <c r="L90" s="93">
        <v>1.002842625</v>
      </c>
      <c r="M90" s="94">
        <v>1.1996937717987045E-6</v>
      </c>
      <c r="N90" s="94">
        <f t="shared" si="2"/>
        <v>4.235863763760834E-4</v>
      </c>
      <c r="O90" s="94">
        <f>L90/'סכום נכסי הקרן'!$C$42</f>
        <v>3.1424231660785223E-5</v>
      </c>
    </row>
    <row r="91" spans="2:15">
      <c r="B91" s="86" t="s">
        <v>1282</v>
      </c>
      <c r="C91" s="83" t="s">
        <v>1283</v>
      </c>
      <c r="D91" s="96" t="s">
        <v>120</v>
      </c>
      <c r="E91" s="96" t="s">
        <v>308</v>
      </c>
      <c r="F91" s="83" t="s">
        <v>1284</v>
      </c>
      <c r="G91" s="96" t="s">
        <v>1285</v>
      </c>
      <c r="H91" s="96" t="s">
        <v>133</v>
      </c>
      <c r="I91" s="93">
        <v>1644.6519760000001</v>
      </c>
      <c r="J91" s="95">
        <v>146.6</v>
      </c>
      <c r="K91" s="83"/>
      <c r="L91" s="93">
        <v>2.411059796</v>
      </c>
      <c r="M91" s="94">
        <v>4.9052357579216617E-6</v>
      </c>
      <c r="N91" s="94">
        <f t="shared" si="2"/>
        <v>1.0183971609839567E-3</v>
      </c>
      <c r="O91" s="94">
        <f>L91/'סכום נכסי הקרן'!$C$42</f>
        <v>7.5550938590698171E-5</v>
      </c>
    </row>
    <row r="92" spans="2:15">
      <c r="B92" s="86" t="s">
        <v>1286</v>
      </c>
      <c r="C92" s="83" t="s">
        <v>1287</v>
      </c>
      <c r="D92" s="96" t="s">
        <v>120</v>
      </c>
      <c r="E92" s="96" t="s">
        <v>308</v>
      </c>
      <c r="F92" s="83" t="s">
        <v>1288</v>
      </c>
      <c r="G92" s="96" t="s">
        <v>1180</v>
      </c>
      <c r="H92" s="96" t="s">
        <v>133</v>
      </c>
      <c r="I92" s="93">
        <v>175.497399</v>
      </c>
      <c r="J92" s="95">
        <v>272.8</v>
      </c>
      <c r="K92" s="83"/>
      <c r="L92" s="93">
        <v>0.47875690600000004</v>
      </c>
      <c r="M92" s="94">
        <v>9.0915580084188566E-6</v>
      </c>
      <c r="N92" s="94">
        <f t="shared" si="2"/>
        <v>2.022200671591569E-4</v>
      </c>
      <c r="O92" s="94">
        <f>L92/'סכום נכסי הקרן'!$C$42</f>
        <v>1.5001923081744531E-5</v>
      </c>
    </row>
    <row r="93" spans="2:15">
      <c r="B93" s="86" t="s">
        <v>1289</v>
      </c>
      <c r="C93" s="83" t="s">
        <v>1290</v>
      </c>
      <c r="D93" s="96" t="s">
        <v>120</v>
      </c>
      <c r="E93" s="96" t="s">
        <v>308</v>
      </c>
      <c r="F93" s="83" t="s">
        <v>1291</v>
      </c>
      <c r="G93" s="96" t="s">
        <v>155</v>
      </c>
      <c r="H93" s="96" t="s">
        <v>133</v>
      </c>
      <c r="I93" s="93">
        <v>105.333063</v>
      </c>
      <c r="J93" s="95">
        <v>557.6</v>
      </c>
      <c r="K93" s="83"/>
      <c r="L93" s="93">
        <v>0.58733716200000008</v>
      </c>
      <c r="M93" s="94">
        <v>2.4458822889346584E-6</v>
      </c>
      <c r="N93" s="94">
        <f t="shared" si="2"/>
        <v>2.480828137541448E-4</v>
      </c>
      <c r="O93" s="94">
        <f>L93/'סכום נכסי הקרן'!$C$42</f>
        <v>1.8404302511250098E-5</v>
      </c>
    </row>
    <row r="94" spans="2:15">
      <c r="B94" s="86" t="s">
        <v>1292</v>
      </c>
      <c r="C94" s="83" t="s">
        <v>1293</v>
      </c>
      <c r="D94" s="96" t="s">
        <v>120</v>
      </c>
      <c r="E94" s="96" t="s">
        <v>308</v>
      </c>
      <c r="F94" s="83" t="s">
        <v>1294</v>
      </c>
      <c r="G94" s="96" t="s">
        <v>666</v>
      </c>
      <c r="H94" s="96" t="s">
        <v>133</v>
      </c>
      <c r="I94" s="93">
        <v>110.420478</v>
      </c>
      <c r="J94" s="95">
        <v>1326</v>
      </c>
      <c r="K94" s="83"/>
      <c r="L94" s="93">
        <v>1.4641755439999999</v>
      </c>
      <c r="M94" s="94">
        <v>3.9444655800964891E-6</v>
      </c>
      <c r="N94" s="94">
        <f t="shared" si="2"/>
        <v>6.1844680072453109E-4</v>
      </c>
      <c r="O94" s="94">
        <f>L94/'סכום נכסי הקרן'!$C$42</f>
        <v>4.5880171364586964E-5</v>
      </c>
    </row>
    <row r="95" spans="2:15">
      <c r="B95" s="86" t="s">
        <v>1295</v>
      </c>
      <c r="C95" s="83" t="s">
        <v>1296</v>
      </c>
      <c r="D95" s="96" t="s">
        <v>120</v>
      </c>
      <c r="E95" s="96" t="s">
        <v>308</v>
      </c>
      <c r="F95" s="83" t="s">
        <v>1297</v>
      </c>
      <c r="G95" s="96" t="s">
        <v>129</v>
      </c>
      <c r="H95" s="96" t="s">
        <v>133</v>
      </c>
      <c r="I95" s="93">
        <v>58.946921000000003</v>
      </c>
      <c r="J95" s="95">
        <v>1934</v>
      </c>
      <c r="K95" s="83"/>
      <c r="L95" s="93">
        <v>1.1400334600000002</v>
      </c>
      <c r="M95" s="94">
        <v>8.8609873714939409E-6</v>
      </c>
      <c r="N95" s="94">
        <f t="shared" si="2"/>
        <v>4.8153382218759267E-4</v>
      </c>
      <c r="O95" s="94">
        <f>L95/'סכום נכסי הקרן'!$C$42</f>
        <v>3.5723128091096571E-5</v>
      </c>
    </row>
    <row r="96" spans="2:15">
      <c r="B96" s="86" t="s">
        <v>1298</v>
      </c>
      <c r="C96" s="83" t="s">
        <v>1299</v>
      </c>
      <c r="D96" s="96" t="s">
        <v>120</v>
      </c>
      <c r="E96" s="96" t="s">
        <v>308</v>
      </c>
      <c r="F96" s="83" t="s">
        <v>1300</v>
      </c>
      <c r="G96" s="96" t="s">
        <v>830</v>
      </c>
      <c r="H96" s="96" t="s">
        <v>133</v>
      </c>
      <c r="I96" s="93">
        <v>9.7970699999999997</v>
      </c>
      <c r="J96" s="95">
        <v>0</v>
      </c>
      <c r="K96" s="83"/>
      <c r="L96" s="93">
        <v>1E-8</v>
      </c>
      <c r="M96" s="94">
        <v>6.1970256766424344E-6</v>
      </c>
      <c r="N96" s="94">
        <f t="shared" si="2"/>
        <v>4.2238569224765793E-12</v>
      </c>
      <c r="O96" s="94">
        <f>L96/'סכום נכסי הקרן'!$C$42</f>
        <v>3.1335157558530402E-13</v>
      </c>
    </row>
    <row r="97" spans="2:15">
      <c r="B97" s="86" t="s">
        <v>1301</v>
      </c>
      <c r="C97" s="83" t="s">
        <v>1302</v>
      </c>
      <c r="D97" s="96" t="s">
        <v>120</v>
      </c>
      <c r="E97" s="96" t="s">
        <v>308</v>
      </c>
      <c r="F97" s="83" t="s">
        <v>1303</v>
      </c>
      <c r="G97" s="96" t="s">
        <v>1285</v>
      </c>
      <c r="H97" s="96" t="s">
        <v>133</v>
      </c>
      <c r="I97" s="93">
        <v>109.757987</v>
      </c>
      <c r="J97" s="95">
        <v>286.8</v>
      </c>
      <c r="K97" s="83"/>
      <c r="L97" s="93">
        <v>0.31478590700000003</v>
      </c>
      <c r="M97" s="94">
        <v>4.0528760475876044E-6</v>
      </c>
      <c r="N97" s="94">
        <f t="shared" si="2"/>
        <v>1.3296106323800187E-4</v>
      </c>
      <c r="O97" s="94">
        <f>L97/'סכום נכסי הקרן'!$C$42</f>
        <v>9.863865993049899E-6</v>
      </c>
    </row>
    <row r="98" spans="2:15">
      <c r="B98" s="86" t="s">
        <v>1304</v>
      </c>
      <c r="C98" s="83" t="s">
        <v>1305</v>
      </c>
      <c r="D98" s="96" t="s">
        <v>120</v>
      </c>
      <c r="E98" s="96" t="s">
        <v>308</v>
      </c>
      <c r="F98" s="83" t="s">
        <v>1306</v>
      </c>
      <c r="G98" s="96" t="s">
        <v>154</v>
      </c>
      <c r="H98" s="96" t="s">
        <v>133</v>
      </c>
      <c r="I98" s="93">
        <v>67.898861999999994</v>
      </c>
      <c r="J98" s="95">
        <v>580</v>
      </c>
      <c r="K98" s="83"/>
      <c r="L98" s="93">
        <v>0.39381339900000001</v>
      </c>
      <c r="M98" s="94">
        <v>1.1255427560909625E-5</v>
      </c>
      <c r="N98" s="94">
        <f t="shared" si="2"/>
        <v>1.663411451530181E-4</v>
      </c>
      <c r="O98" s="94">
        <f>L98/'סכום נכסי הקרן'!$C$42</f>
        <v>1.2340204906325399E-5</v>
      </c>
    </row>
    <row r="99" spans="2:15">
      <c r="B99" s="86" t="s">
        <v>1307</v>
      </c>
      <c r="C99" s="83" t="s">
        <v>1308</v>
      </c>
      <c r="D99" s="96" t="s">
        <v>120</v>
      </c>
      <c r="E99" s="96" t="s">
        <v>308</v>
      </c>
      <c r="F99" s="83" t="s">
        <v>1309</v>
      </c>
      <c r="G99" s="96" t="s">
        <v>156</v>
      </c>
      <c r="H99" s="96" t="s">
        <v>133</v>
      </c>
      <c r="I99" s="93">
        <v>155.14778699999999</v>
      </c>
      <c r="J99" s="95">
        <v>266.39999999999998</v>
      </c>
      <c r="K99" s="83"/>
      <c r="L99" s="93">
        <v>0.413313706</v>
      </c>
      <c r="M99" s="94">
        <v>1.0059291796305221E-5</v>
      </c>
      <c r="N99" s="94">
        <f t="shared" si="2"/>
        <v>1.7457779582425494E-4</v>
      </c>
      <c r="O99" s="94">
        <f>L99/'סכום נכסי הקרן'!$C$42</f>
        <v>1.2951250098610113E-5</v>
      </c>
    </row>
    <row r="100" spans="2:15">
      <c r="B100" s="86" t="s">
        <v>1310</v>
      </c>
      <c r="C100" s="83" t="s">
        <v>1311</v>
      </c>
      <c r="D100" s="96" t="s">
        <v>120</v>
      </c>
      <c r="E100" s="96" t="s">
        <v>308</v>
      </c>
      <c r="F100" s="83" t="s">
        <v>1312</v>
      </c>
      <c r="G100" s="96" t="s">
        <v>491</v>
      </c>
      <c r="H100" s="96" t="s">
        <v>133</v>
      </c>
      <c r="I100" s="93">
        <v>217.19521</v>
      </c>
      <c r="J100" s="95">
        <v>694</v>
      </c>
      <c r="K100" s="83"/>
      <c r="L100" s="93">
        <v>1.50733476</v>
      </c>
      <c r="M100" s="94">
        <v>6.3448305054493423E-6</v>
      </c>
      <c r="N100" s="94">
        <f t="shared" si="2"/>
        <v>6.3667663605155721E-4</v>
      </c>
      <c r="O100" s="94">
        <f>L100/'סכום נכסי הקרן'!$C$42</f>
        <v>4.7232572198049607E-5</v>
      </c>
    </row>
    <row r="101" spans="2:15">
      <c r="B101" s="86" t="s">
        <v>1313</v>
      </c>
      <c r="C101" s="83" t="s">
        <v>1314</v>
      </c>
      <c r="D101" s="96" t="s">
        <v>120</v>
      </c>
      <c r="E101" s="96" t="s">
        <v>308</v>
      </c>
      <c r="F101" s="83" t="s">
        <v>1315</v>
      </c>
      <c r="G101" s="96" t="s">
        <v>491</v>
      </c>
      <c r="H101" s="96" t="s">
        <v>133</v>
      </c>
      <c r="I101" s="93">
        <v>135.60024300000001</v>
      </c>
      <c r="J101" s="95">
        <v>1786</v>
      </c>
      <c r="K101" s="83"/>
      <c r="L101" s="93">
        <v>2.4218203429999998</v>
      </c>
      <c r="M101" s="94">
        <v>8.9329594452931996E-6</v>
      </c>
      <c r="N101" s="94">
        <f t="shared" si="2"/>
        <v>1.0229422620775153E-3</v>
      </c>
      <c r="O101" s="94">
        <f>L101/'סכום נכסי הקרן'!$C$42</f>
        <v>7.588812202635914E-5</v>
      </c>
    </row>
    <row r="102" spans="2:15">
      <c r="B102" s="86" t="s">
        <v>1316</v>
      </c>
      <c r="C102" s="83" t="s">
        <v>1317</v>
      </c>
      <c r="D102" s="96" t="s">
        <v>120</v>
      </c>
      <c r="E102" s="96" t="s">
        <v>308</v>
      </c>
      <c r="F102" s="83" t="s">
        <v>1318</v>
      </c>
      <c r="G102" s="96" t="s">
        <v>666</v>
      </c>
      <c r="H102" s="96" t="s">
        <v>133</v>
      </c>
      <c r="I102" s="93">
        <v>7221.96</v>
      </c>
      <c r="J102" s="95">
        <v>88</v>
      </c>
      <c r="K102" s="83"/>
      <c r="L102" s="93">
        <v>6.3553247999999991</v>
      </c>
      <c r="M102" s="94">
        <v>7.6555504663259388E-6</v>
      </c>
      <c r="N102" s="94">
        <f t="shared" si="2"/>
        <v>2.6843982651067076E-3</v>
      </c>
      <c r="O102" s="94">
        <f>L102/'סכום נכסי הקרן'!$C$42</f>
        <v>1.991451039436357E-4</v>
      </c>
    </row>
    <row r="103" spans="2:15">
      <c r="B103" s="86" t="s">
        <v>1319</v>
      </c>
      <c r="C103" s="83" t="s">
        <v>1320</v>
      </c>
      <c r="D103" s="96" t="s">
        <v>120</v>
      </c>
      <c r="E103" s="96" t="s">
        <v>308</v>
      </c>
      <c r="F103" s="83" t="s">
        <v>1321</v>
      </c>
      <c r="G103" s="96" t="s">
        <v>127</v>
      </c>
      <c r="H103" s="96" t="s">
        <v>133</v>
      </c>
      <c r="I103" s="93">
        <v>127.62808200000001</v>
      </c>
      <c r="J103" s="95">
        <v>856.2</v>
      </c>
      <c r="K103" s="83"/>
      <c r="L103" s="93">
        <v>1.092751638</v>
      </c>
      <c r="M103" s="94">
        <v>6.3810850457477129E-6</v>
      </c>
      <c r="N103" s="94">
        <f t="shared" si="2"/>
        <v>4.6156265707139203E-4</v>
      </c>
      <c r="O103" s="94">
        <f>L103/'סכום נכסי הקרן'!$C$42</f>
        <v>3.4241544749072179E-5</v>
      </c>
    </row>
    <row r="104" spans="2:15">
      <c r="B104" s="86" t="s">
        <v>1322</v>
      </c>
      <c r="C104" s="83" t="s">
        <v>1323</v>
      </c>
      <c r="D104" s="96" t="s">
        <v>120</v>
      </c>
      <c r="E104" s="96" t="s">
        <v>308</v>
      </c>
      <c r="F104" s="83" t="s">
        <v>1324</v>
      </c>
      <c r="G104" s="96" t="s">
        <v>699</v>
      </c>
      <c r="H104" s="96" t="s">
        <v>133</v>
      </c>
      <c r="I104" s="93">
        <v>94.065628000000004</v>
      </c>
      <c r="J104" s="95">
        <v>1814</v>
      </c>
      <c r="K104" s="83"/>
      <c r="L104" s="93">
        <v>1.7063504879999998</v>
      </c>
      <c r="M104" s="94">
        <v>6.4843980145390449E-6</v>
      </c>
      <c r="N104" s="94">
        <f t="shared" si="2"/>
        <v>7.2073803209100873E-4</v>
      </c>
      <c r="O104" s="94">
        <f>L104/'סכום נכסי הקרן'!$C$42</f>
        <v>5.3468761391555236E-5</v>
      </c>
    </row>
    <row r="105" spans="2:15">
      <c r="B105" s="86" t="s">
        <v>1325</v>
      </c>
      <c r="C105" s="83" t="s">
        <v>1326</v>
      </c>
      <c r="D105" s="96" t="s">
        <v>120</v>
      </c>
      <c r="E105" s="96" t="s">
        <v>308</v>
      </c>
      <c r="F105" s="83" t="s">
        <v>1327</v>
      </c>
      <c r="G105" s="96" t="s">
        <v>129</v>
      </c>
      <c r="H105" s="96" t="s">
        <v>133</v>
      </c>
      <c r="I105" s="93">
        <v>94.143624999999986</v>
      </c>
      <c r="J105" s="95">
        <v>610.79999999999995</v>
      </c>
      <c r="K105" s="83"/>
      <c r="L105" s="93">
        <v>0.57502926200000004</v>
      </c>
      <c r="M105" s="94">
        <v>8.1688739015309405E-6</v>
      </c>
      <c r="N105" s="94">
        <f t="shared" si="2"/>
        <v>2.4288413289252987E-4</v>
      </c>
      <c r="O105" s="94">
        <f>L105/'סכום נכסי הקרן'!$C$42</f>
        <v>1.8018632525535461E-5</v>
      </c>
    </row>
    <row r="106" spans="2:15">
      <c r="B106" s="86" t="s">
        <v>1328</v>
      </c>
      <c r="C106" s="83" t="s">
        <v>1329</v>
      </c>
      <c r="D106" s="96" t="s">
        <v>120</v>
      </c>
      <c r="E106" s="96" t="s">
        <v>308</v>
      </c>
      <c r="F106" s="83" t="s">
        <v>1330</v>
      </c>
      <c r="G106" s="96" t="s">
        <v>624</v>
      </c>
      <c r="H106" s="96" t="s">
        <v>133</v>
      </c>
      <c r="I106" s="93">
        <v>39.490479999999998</v>
      </c>
      <c r="J106" s="95">
        <v>22180</v>
      </c>
      <c r="K106" s="83"/>
      <c r="L106" s="93">
        <v>8.7589884020000017</v>
      </c>
      <c r="M106" s="94">
        <v>1.0818740493650744E-5</v>
      </c>
      <c r="N106" s="94">
        <f t="shared" si="2"/>
        <v>3.6996713795679776E-3</v>
      </c>
      <c r="O106" s="94">
        <f>L106/'סכום נכסי הקרן'!$C$42</f>
        <v>2.7446428163001047E-4</v>
      </c>
    </row>
    <row r="107" spans="2:15">
      <c r="B107" s="86" t="s">
        <v>1331</v>
      </c>
      <c r="C107" s="83" t="s">
        <v>1332</v>
      </c>
      <c r="D107" s="96" t="s">
        <v>120</v>
      </c>
      <c r="E107" s="96" t="s">
        <v>308</v>
      </c>
      <c r="F107" s="83" t="s">
        <v>1333</v>
      </c>
      <c r="G107" s="96" t="s">
        <v>128</v>
      </c>
      <c r="H107" s="96" t="s">
        <v>133</v>
      </c>
      <c r="I107" s="93">
        <v>20.320990999999999</v>
      </c>
      <c r="J107" s="95">
        <v>17520</v>
      </c>
      <c r="K107" s="83"/>
      <c r="L107" s="93">
        <v>3.5602375459999998</v>
      </c>
      <c r="M107" s="94">
        <v>1.5997366703640403E-6</v>
      </c>
      <c r="N107" s="94">
        <f t="shared" si="2"/>
        <v>1.5037934004333126E-3</v>
      </c>
      <c r="O107" s="94">
        <f>L107/'סכום נכסי הקרן'!$C$42</f>
        <v>1.1156060444970563E-4</v>
      </c>
    </row>
    <row r="108" spans="2:15">
      <c r="B108" s="86" t="s">
        <v>1334</v>
      </c>
      <c r="C108" s="83" t="s">
        <v>1335</v>
      </c>
      <c r="D108" s="96" t="s">
        <v>120</v>
      </c>
      <c r="E108" s="96" t="s">
        <v>308</v>
      </c>
      <c r="F108" s="83" t="s">
        <v>1336</v>
      </c>
      <c r="G108" s="96" t="s">
        <v>128</v>
      </c>
      <c r="H108" s="96" t="s">
        <v>133</v>
      </c>
      <c r="I108" s="93">
        <v>97.612413000000004</v>
      </c>
      <c r="J108" s="95">
        <v>1481</v>
      </c>
      <c r="K108" s="83"/>
      <c r="L108" s="93">
        <v>1.4456398300000002</v>
      </c>
      <c r="M108" s="94">
        <v>6.7810809808197621E-6</v>
      </c>
      <c r="N108" s="94">
        <f t="shared" si="2"/>
        <v>6.1061758033533657E-4</v>
      </c>
      <c r="O108" s="94">
        <f>L108/'סכום נכסי הקרן'!$C$42</f>
        <v>4.5299351845937112E-5</v>
      </c>
    </row>
    <row r="109" spans="2:15">
      <c r="B109" s="86" t="s">
        <v>1337</v>
      </c>
      <c r="C109" s="83" t="s">
        <v>1338</v>
      </c>
      <c r="D109" s="96" t="s">
        <v>120</v>
      </c>
      <c r="E109" s="96" t="s">
        <v>308</v>
      </c>
      <c r="F109" s="83" t="s">
        <v>1339</v>
      </c>
      <c r="G109" s="96" t="s">
        <v>699</v>
      </c>
      <c r="H109" s="96" t="s">
        <v>133</v>
      </c>
      <c r="I109" s="93">
        <v>3.9669560000000001</v>
      </c>
      <c r="J109" s="95">
        <v>13790</v>
      </c>
      <c r="K109" s="83"/>
      <c r="L109" s="93">
        <v>0.54704323599999993</v>
      </c>
      <c r="M109" s="94">
        <v>1.1931326289752482E-6</v>
      </c>
      <c r="N109" s="94">
        <f t="shared" si="2"/>
        <v>2.3106323592725887E-4</v>
      </c>
      <c r="O109" s="94">
        <f>L109/'סכום נכסי הקרן'!$C$42</f>
        <v>1.7141685991388328E-5</v>
      </c>
    </row>
    <row r="110" spans="2:15">
      <c r="B110" s="86" t="s">
        <v>1340</v>
      </c>
      <c r="C110" s="83" t="s">
        <v>1341</v>
      </c>
      <c r="D110" s="96" t="s">
        <v>120</v>
      </c>
      <c r="E110" s="96" t="s">
        <v>308</v>
      </c>
      <c r="F110" s="83" t="s">
        <v>1342</v>
      </c>
      <c r="G110" s="96" t="s">
        <v>128</v>
      </c>
      <c r="H110" s="96" t="s">
        <v>133</v>
      </c>
      <c r="I110" s="93">
        <v>255.11678000000001</v>
      </c>
      <c r="J110" s="95">
        <v>546.79999999999995</v>
      </c>
      <c r="K110" s="83"/>
      <c r="L110" s="93">
        <v>1.3949785539999999</v>
      </c>
      <c r="M110" s="94">
        <v>6.4390734734764854E-6</v>
      </c>
      <c r="N110" s="94">
        <f t="shared" si="2"/>
        <v>5.8921898220192675E-4</v>
      </c>
      <c r="O110" s="94">
        <f>L110/'סכום נכסי הקרן'!$C$42</f>
        <v>4.3711872780360911E-5</v>
      </c>
    </row>
    <row r="111" spans="2:15">
      <c r="B111" s="86" t="s">
        <v>1343</v>
      </c>
      <c r="C111" s="83" t="s">
        <v>1344</v>
      </c>
      <c r="D111" s="96" t="s">
        <v>120</v>
      </c>
      <c r="E111" s="96" t="s">
        <v>308</v>
      </c>
      <c r="F111" s="83" t="s">
        <v>1345</v>
      </c>
      <c r="G111" s="96" t="s">
        <v>128</v>
      </c>
      <c r="H111" s="96" t="s">
        <v>133</v>
      </c>
      <c r="I111" s="93">
        <v>417.32994600000001</v>
      </c>
      <c r="J111" s="95">
        <v>47.4</v>
      </c>
      <c r="K111" s="83"/>
      <c r="L111" s="93">
        <v>0.197814395</v>
      </c>
      <c r="M111" s="94">
        <v>2.386859638513999E-6</v>
      </c>
      <c r="N111" s="94">
        <f t="shared" si="2"/>
        <v>8.3553970168626633E-5</v>
      </c>
      <c r="O111" s="94">
        <f>L111/'סכום נכסי הקרן'!$C$42</f>
        <v>6.1985452346703686E-6</v>
      </c>
    </row>
    <row r="112" spans="2:15">
      <c r="B112" s="86" t="s">
        <v>1346</v>
      </c>
      <c r="C112" s="83" t="s">
        <v>1347</v>
      </c>
      <c r="D112" s="96" t="s">
        <v>120</v>
      </c>
      <c r="E112" s="96" t="s">
        <v>308</v>
      </c>
      <c r="F112" s="83" t="s">
        <v>1348</v>
      </c>
      <c r="G112" s="96" t="s">
        <v>129</v>
      </c>
      <c r="H112" s="96" t="s">
        <v>133</v>
      </c>
      <c r="I112" s="93">
        <v>1910.163644</v>
      </c>
      <c r="J112" s="95">
        <v>168.9</v>
      </c>
      <c r="K112" s="83"/>
      <c r="L112" s="93">
        <v>3.2262663950000001</v>
      </c>
      <c r="M112" s="94">
        <v>4.1212982477240555E-6</v>
      </c>
      <c r="N112" s="94">
        <f t="shared" si="2"/>
        <v>1.3627287646274307E-3</v>
      </c>
      <c r="O112" s="94">
        <f>L112/'סכום נכסי הקרן'!$C$42</f>
        <v>1.0109556581311689E-4</v>
      </c>
    </row>
    <row r="113" spans="2:15">
      <c r="B113" s="86" t="s">
        <v>1349</v>
      </c>
      <c r="C113" s="83" t="s">
        <v>1350</v>
      </c>
      <c r="D113" s="96" t="s">
        <v>120</v>
      </c>
      <c r="E113" s="96" t="s">
        <v>308</v>
      </c>
      <c r="F113" s="83" t="s">
        <v>1351</v>
      </c>
      <c r="G113" s="96" t="s">
        <v>1156</v>
      </c>
      <c r="H113" s="96" t="s">
        <v>133</v>
      </c>
      <c r="I113" s="93">
        <v>46.860302000000004</v>
      </c>
      <c r="J113" s="95">
        <v>1998</v>
      </c>
      <c r="K113" s="83"/>
      <c r="L113" s="93">
        <v>0.93626883699999996</v>
      </c>
      <c r="M113" s="94">
        <v>4.449856724273233E-6</v>
      </c>
      <c r="N113" s="94">
        <f t="shared" si="2"/>
        <v>3.9546656084615454E-4</v>
      </c>
      <c r="O113" s="94">
        <f>L113/'סכום נכסי הקרן'!$C$42</f>
        <v>2.9338131524537019E-5</v>
      </c>
    </row>
    <row r="114" spans="2:15">
      <c r="B114" s="86" t="s">
        <v>1352</v>
      </c>
      <c r="C114" s="83" t="s">
        <v>1353</v>
      </c>
      <c r="D114" s="96" t="s">
        <v>120</v>
      </c>
      <c r="E114" s="96" t="s">
        <v>308</v>
      </c>
      <c r="F114" s="83" t="s">
        <v>1354</v>
      </c>
      <c r="G114" s="96" t="s">
        <v>666</v>
      </c>
      <c r="H114" s="96" t="s">
        <v>133</v>
      </c>
      <c r="I114" s="93">
        <v>24.915762000000001</v>
      </c>
      <c r="J114" s="95">
        <v>30690</v>
      </c>
      <c r="K114" s="83"/>
      <c r="L114" s="93">
        <v>7.6466473580000001</v>
      </c>
      <c r="M114" s="94">
        <v>3.2336332739837341E-6</v>
      </c>
      <c r="N114" s="94">
        <f t="shared" si="2"/>
        <v>3.2298344376825543E-3</v>
      </c>
      <c r="O114" s="94">
        <f>L114/'סכום נכסי הקרן'!$C$42</f>
        <v>2.3960889975745023E-4</v>
      </c>
    </row>
    <row r="115" spans="2:15">
      <c r="B115" s="86" t="s">
        <v>1355</v>
      </c>
      <c r="C115" s="83" t="s">
        <v>1356</v>
      </c>
      <c r="D115" s="96" t="s">
        <v>120</v>
      </c>
      <c r="E115" s="96" t="s">
        <v>308</v>
      </c>
      <c r="F115" s="83" t="s">
        <v>1357</v>
      </c>
      <c r="G115" s="96" t="s">
        <v>624</v>
      </c>
      <c r="H115" s="96" t="s">
        <v>133</v>
      </c>
      <c r="I115" s="93">
        <v>1.227174</v>
      </c>
      <c r="J115" s="95">
        <v>60.8</v>
      </c>
      <c r="K115" s="83"/>
      <c r="L115" s="93">
        <v>7.461220000000001E-4</v>
      </c>
      <c r="M115" s="94">
        <v>1.7900307237744077E-7</v>
      </c>
      <c r="N115" s="94">
        <f t="shared" si="2"/>
        <v>3.1515125747120704E-7</v>
      </c>
      <c r="O115" s="94">
        <f>L115/'סכום נכסי הקרן'!$C$42</f>
        <v>2.3379850427885824E-8</v>
      </c>
    </row>
    <row r="116" spans="2:15">
      <c r="B116" s="86" t="s">
        <v>1358</v>
      </c>
      <c r="C116" s="83" t="s">
        <v>1359</v>
      </c>
      <c r="D116" s="96" t="s">
        <v>120</v>
      </c>
      <c r="E116" s="96" t="s">
        <v>308</v>
      </c>
      <c r="F116" s="83" t="s">
        <v>1360</v>
      </c>
      <c r="G116" s="96" t="s">
        <v>491</v>
      </c>
      <c r="H116" s="96" t="s">
        <v>133</v>
      </c>
      <c r="I116" s="93">
        <v>59.244706999999998</v>
      </c>
      <c r="J116" s="95">
        <v>615</v>
      </c>
      <c r="K116" s="83"/>
      <c r="L116" s="93">
        <v>0.36435494699999998</v>
      </c>
      <c r="M116" s="94">
        <v>4.5137541615007819E-6</v>
      </c>
      <c r="N116" s="94">
        <f t="shared" si="2"/>
        <v>1.5389831651245369E-4</v>
      </c>
      <c r="O116" s="94">
        <f>L116/'סכום נכסי הקרן'!$C$42</f>
        <v>1.1417119671474994E-5</v>
      </c>
    </row>
    <row r="117" spans="2:15">
      <c r="B117" s="86" t="s">
        <v>1361</v>
      </c>
      <c r="C117" s="83" t="s">
        <v>1362</v>
      </c>
      <c r="D117" s="96" t="s">
        <v>120</v>
      </c>
      <c r="E117" s="96" t="s">
        <v>308</v>
      </c>
      <c r="F117" s="83" t="s">
        <v>1363</v>
      </c>
      <c r="G117" s="96" t="s">
        <v>491</v>
      </c>
      <c r="H117" s="96" t="s">
        <v>133</v>
      </c>
      <c r="I117" s="93">
        <v>129.98059499999999</v>
      </c>
      <c r="J117" s="95">
        <v>1782</v>
      </c>
      <c r="K117" s="83"/>
      <c r="L117" s="93">
        <v>2.3162542090000002</v>
      </c>
      <c r="M117" s="94">
        <v>5.0525999760471006E-6</v>
      </c>
      <c r="N117" s="94">
        <f t="shared" si="2"/>
        <v>9.7835263749001633E-4</v>
      </c>
      <c r="O117" s="94">
        <f>L117/'סכום נכסי הקרן'!$C$42</f>
        <v>7.2580190584624213E-5</v>
      </c>
    </row>
    <row r="118" spans="2:15">
      <c r="B118" s="86" t="s">
        <v>1364</v>
      </c>
      <c r="C118" s="83" t="s">
        <v>1365</v>
      </c>
      <c r="D118" s="96" t="s">
        <v>120</v>
      </c>
      <c r="E118" s="96" t="s">
        <v>308</v>
      </c>
      <c r="F118" s="83" t="s">
        <v>1366</v>
      </c>
      <c r="G118" s="96" t="s">
        <v>130</v>
      </c>
      <c r="H118" s="96" t="s">
        <v>133</v>
      </c>
      <c r="I118" s="93">
        <v>998.69235000000003</v>
      </c>
      <c r="J118" s="95">
        <v>299.3</v>
      </c>
      <c r="K118" s="83"/>
      <c r="L118" s="93">
        <v>2.9890862030000003</v>
      </c>
      <c r="M118" s="94">
        <v>6.1815452986329452E-6</v>
      </c>
      <c r="N118" s="94">
        <f t="shared" si="2"/>
        <v>1.2625472450420784E-3</v>
      </c>
      <c r="O118" s="94">
        <f>L118/'סכום נכסי הקרן'!$C$42</f>
        <v>9.3663487127034403E-5</v>
      </c>
    </row>
    <row r="119" spans="2:15">
      <c r="B119" s="86" t="s">
        <v>1367</v>
      </c>
      <c r="C119" s="83" t="s">
        <v>1368</v>
      </c>
      <c r="D119" s="96" t="s">
        <v>120</v>
      </c>
      <c r="E119" s="96" t="s">
        <v>308</v>
      </c>
      <c r="F119" s="83" t="s">
        <v>1369</v>
      </c>
      <c r="G119" s="96" t="s">
        <v>157</v>
      </c>
      <c r="H119" s="96" t="s">
        <v>133</v>
      </c>
      <c r="I119" s="93">
        <v>57.639265000000002</v>
      </c>
      <c r="J119" s="95">
        <v>1448</v>
      </c>
      <c r="K119" s="83"/>
      <c r="L119" s="93">
        <v>0.83461656000000006</v>
      </c>
      <c r="M119" s="94">
        <v>6.5165716245814457E-6</v>
      </c>
      <c r="N119" s="94">
        <f t="shared" si="2"/>
        <v>3.525300934569589E-4</v>
      </c>
      <c r="O119" s="94">
        <f>L119/'סכום נכסי הקרן'!$C$42</f>
        <v>2.6152841408558644E-5</v>
      </c>
    </row>
    <row r="120" spans="2:15">
      <c r="B120" s="86" t="s">
        <v>1370</v>
      </c>
      <c r="C120" s="83" t="s">
        <v>1371</v>
      </c>
      <c r="D120" s="96" t="s">
        <v>120</v>
      </c>
      <c r="E120" s="96" t="s">
        <v>308</v>
      </c>
      <c r="F120" s="83" t="s">
        <v>1372</v>
      </c>
      <c r="G120" s="96" t="s">
        <v>154</v>
      </c>
      <c r="H120" s="96" t="s">
        <v>133</v>
      </c>
      <c r="I120" s="93">
        <v>30.173186999999999</v>
      </c>
      <c r="J120" s="95">
        <v>4178</v>
      </c>
      <c r="K120" s="83"/>
      <c r="L120" s="93">
        <v>1.260635744</v>
      </c>
      <c r="M120" s="94">
        <v>3.6584069605450291E-6</v>
      </c>
      <c r="N120" s="94">
        <f t="shared" si="2"/>
        <v>5.3247450140158118E-4</v>
      </c>
      <c r="O120" s="94">
        <f>L120/'סכום נכסי הקרן'!$C$42</f>
        <v>3.9502219662155201E-5</v>
      </c>
    </row>
    <row r="121" spans="2:15">
      <c r="B121" s="86" t="s">
        <v>1373</v>
      </c>
      <c r="C121" s="83" t="s">
        <v>1374</v>
      </c>
      <c r="D121" s="96" t="s">
        <v>120</v>
      </c>
      <c r="E121" s="96" t="s">
        <v>308</v>
      </c>
      <c r="F121" s="83" t="s">
        <v>1375</v>
      </c>
      <c r="G121" s="96" t="s">
        <v>491</v>
      </c>
      <c r="H121" s="96" t="s">
        <v>133</v>
      </c>
      <c r="I121" s="93">
        <v>664.39961700000003</v>
      </c>
      <c r="J121" s="95">
        <v>1023</v>
      </c>
      <c r="K121" s="83"/>
      <c r="L121" s="93">
        <v>6.7968080819999992</v>
      </c>
      <c r="M121" s="94">
        <v>7.8274935473506085E-6</v>
      </c>
      <c r="N121" s="94">
        <f t="shared" si="2"/>
        <v>2.8708744867900456E-3</v>
      </c>
      <c r="O121" s="94">
        <f>L121/'סכום נכסי הקרן'!$C$42</f>
        <v>2.1297905214456281E-4</v>
      </c>
    </row>
    <row r="122" spans="2:15">
      <c r="B122" s="86" t="s">
        <v>1376</v>
      </c>
      <c r="C122" s="83" t="s">
        <v>1377</v>
      </c>
      <c r="D122" s="96" t="s">
        <v>120</v>
      </c>
      <c r="E122" s="96" t="s">
        <v>308</v>
      </c>
      <c r="F122" s="83" t="s">
        <v>1378</v>
      </c>
      <c r="G122" s="96" t="s">
        <v>491</v>
      </c>
      <c r="H122" s="96" t="s">
        <v>133</v>
      </c>
      <c r="I122" s="93">
        <v>157.32574399999999</v>
      </c>
      <c r="J122" s="95">
        <v>820.3</v>
      </c>
      <c r="K122" s="83"/>
      <c r="L122" s="93">
        <v>1.2905430819999999</v>
      </c>
      <c r="M122" s="94">
        <v>9.3663921804316097E-6</v>
      </c>
      <c r="N122" s="94">
        <f t="shared" si="2"/>
        <v>5.4510693306599584E-4</v>
      </c>
      <c r="O122" s="94">
        <f>L122/'סכום נכסי הקרן'!$C$42</f>
        <v>4.0439370810541415E-5</v>
      </c>
    </row>
    <row r="123" spans="2:15">
      <c r="B123" s="86" t="s">
        <v>1379</v>
      </c>
      <c r="C123" s="83" t="s">
        <v>1380</v>
      </c>
      <c r="D123" s="96" t="s">
        <v>120</v>
      </c>
      <c r="E123" s="96" t="s">
        <v>308</v>
      </c>
      <c r="F123" s="83" t="s">
        <v>1381</v>
      </c>
      <c r="G123" s="96" t="s">
        <v>830</v>
      </c>
      <c r="H123" s="96" t="s">
        <v>133</v>
      </c>
      <c r="I123" s="93">
        <v>813.14800000000002</v>
      </c>
      <c r="J123" s="95">
        <v>10.199999999999999</v>
      </c>
      <c r="K123" s="83"/>
      <c r="L123" s="93">
        <v>8.2941096000000006E-2</v>
      </c>
      <c r="M123" s="94">
        <v>1.9748373889903808E-6</v>
      </c>
      <c r="N123" s="94">
        <f t="shared" si="2"/>
        <v>3.5033132249739454E-5</v>
      </c>
      <c r="O123" s="94">
        <f>L123/'סכום נכסי הקרן'!$C$42</f>
        <v>2.598972311237196E-6</v>
      </c>
    </row>
    <row r="124" spans="2:15">
      <c r="B124" s="82"/>
      <c r="C124" s="83"/>
      <c r="D124" s="83"/>
      <c r="E124" s="83"/>
      <c r="F124" s="83"/>
      <c r="G124" s="83"/>
      <c r="H124" s="83"/>
      <c r="I124" s="93"/>
      <c r="J124" s="95"/>
      <c r="K124" s="83"/>
      <c r="L124" s="83"/>
      <c r="M124" s="83"/>
      <c r="N124" s="94"/>
      <c r="O124" s="83"/>
    </row>
    <row r="125" spans="2:15">
      <c r="B125" s="80" t="s">
        <v>195</v>
      </c>
      <c r="C125" s="81"/>
      <c r="D125" s="81"/>
      <c r="E125" s="81"/>
      <c r="F125" s="81"/>
      <c r="G125" s="81"/>
      <c r="H125" s="81"/>
      <c r="I125" s="90"/>
      <c r="J125" s="92"/>
      <c r="K125" s="90">
        <v>0.25163435599999995</v>
      </c>
      <c r="L125" s="90">
        <v>708.94448181599989</v>
      </c>
      <c r="M125" s="81"/>
      <c r="N125" s="91">
        <f t="shared" si="2"/>
        <v>0.29944800571700825</v>
      </c>
      <c r="O125" s="91">
        <f>L125/'סכום נכסי הקרן'!$C$42</f>
        <v>2.2214887037955048E-2</v>
      </c>
    </row>
    <row r="126" spans="2:15">
      <c r="B126" s="99" t="s">
        <v>66</v>
      </c>
      <c r="C126" s="81"/>
      <c r="D126" s="81"/>
      <c r="E126" s="81"/>
      <c r="F126" s="81"/>
      <c r="G126" s="81"/>
      <c r="H126" s="81"/>
      <c r="I126" s="90"/>
      <c r="J126" s="92"/>
      <c r="K126" s="90">
        <v>9.3760865999999998E-2</v>
      </c>
      <c r="L126" s="90">
        <f>SUM(L127:L152)</f>
        <v>271.46090777199998</v>
      </c>
      <c r="M126" s="81"/>
      <c r="N126" s="91">
        <f t="shared" si="2"/>
        <v>0.11466120344745383</v>
      </c>
      <c r="O126" s="91">
        <f>L126/'סכום נכסי הקרן'!$C$42</f>
        <v>8.5062703160173093E-3</v>
      </c>
    </row>
    <row r="127" spans="2:15">
      <c r="B127" s="86" t="s">
        <v>1382</v>
      </c>
      <c r="C127" s="83" t="s">
        <v>1383</v>
      </c>
      <c r="D127" s="96" t="s">
        <v>1384</v>
      </c>
      <c r="E127" s="96" t="s">
        <v>875</v>
      </c>
      <c r="F127" s="83" t="s">
        <v>1168</v>
      </c>
      <c r="G127" s="96" t="s">
        <v>158</v>
      </c>
      <c r="H127" s="96" t="s">
        <v>132</v>
      </c>
      <c r="I127" s="93">
        <v>161.72560300000001</v>
      </c>
      <c r="J127" s="95">
        <v>850</v>
      </c>
      <c r="K127" s="83"/>
      <c r="L127" s="93">
        <v>4.7508513190000006</v>
      </c>
      <c r="M127" s="94">
        <v>4.7135264399649363E-6</v>
      </c>
      <c r="N127" s="94">
        <f t="shared" si="2"/>
        <v>2.0066916231415138E-3</v>
      </c>
      <c r="O127" s="94">
        <f>L127/'סכום נכסי הקרן'!$C$42</f>
        <v>1.4886867461801699E-4</v>
      </c>
    </row>
    <row r="128" spans="2:15">
      <c r="B128" s="86" t="s">
        <v>1385</v>
      </c>
      <c r="C128" s="83" t="s">
        <v>1386</v>
      </c>
      <c r="D128" s="96" t="s">
        <v>1384</v>
      </c>
      <c r="E128" s="96" t="s">
        <v>875</v>
      </c>
      <c r="F128" s="83" t="s">
        <v>1387</v>
      </c>
      <c r="G128" s="96" t="s">
        <v>964</v>
      </c>
      <c r="H128" s="96" t="s">
        <v>132</v>
      </c>
      <c r="I128" s="93">
        <v>73.490183000000002</v>
      </c>
      <c r="J128" s="95">
        <v>1507</v>
      </c>
      <c r="K128" s="83"/>
      <c r="L128" s="93">
        <v>3.8275098579999995</v>
      </c>
      <c r="M128" s="94">
        <v>2.1366425285875894E-6</v>
      </c>
      <c r="N128" s="94">
        <f t="shared" si="2"/>
        <v>1.6166854009560647E-3</v>
      </c>
      <c r="O128" s="94">
        <f>L128/'סכום נכסי הקרן'!$C$42</f>
        <v>1.1993562445725832E-4</v>
      </c>
    </row>
    <row r="129" spans="2:15">
      <c r="B129" s="86" t="s">
        <v>1388</v>
      </c>
      <c r="C129" s="83" t="s">
        <v>1389</v>
      </c>
      <c r="D129" s="96" t="s">
        <v>1384</v>
      </c>
      <c r="E129" s="96" t="s">
        <v>875</v>
      </c>
      <c r="F129" s="83" t="s">
        <v>1253</v>
      </c>
      <c r="G129" s="96" t="s">
        <v>1123</v>
      </c>
      <c r="H129" s="96" t="s">
        <v>132</v>
      </c>
      <c r="I129" s="93">
        <v>71.566815000000005</v>
      </c>
      <c r="J129" s="95">
        <v>1083</v>
      </c>
      <c r="K129" s="83"/>
      <c r="L129" s="93">
        <v>2.6786371070000001</v>
      </c>
      <c r="M129" s="94">
        <v>1.8542237765542518E-6</v>
      </c>
      <c r="N129" s="94">
        <f t="shared" si="2"/>
        <v>1.1314179887204586E-3</v>
      </c>
      <c r="O129" s="94">
        <f>L129/'סכום נכסי הקרן'!$C$42</f>
        <v>8.3935515789971066E-5</v>
      </c>
    </row>
    <row r="130" spans="2:15">
      <c r="B130" s="86" t="s">
        <v>1390</v>
      </c>
      <c r="C130" s="83" t="s">
        <v>1391</v>
      </c>
      <c r="D130" s="96" t="s">
        <v>1384</v>
      </c>
      <c r="E130" s="96" t="s">
        <v>875</v>
      </c>
      <c r="F130" s="83" t="s">
        <v>1392</v>
      </c>
      <c r="G130" s="96" t="s">
        <v>894</v>
      </c>
      <c r="H130" s="96" t="s">
        <v>132</v>
      </c>
      <c r="I130" s="93">
        <v>26.693888999999999</v>
      </c>
      <c r="J130" s="95">
        <v>11096</v>
      </c>
      <c r="K130" s="83"/>
      <c r="L130" s="93">
        <v>10.236512682000001</v>
      </c>
      <c r="M130" s="94">
        <v>1.7534140349428874E-7</v>
      </c>
      <c r="N130" s="94">
        <f t="shared" si="2"/>
        <v>4.3237564953884991E-3</v>
      </c>
      <c r="O130" s="94">
        <f>L130/'סכום נכסי הקרן'!$C$42</f>
        <v>3.2076273774036466E-4</v>
      </c>
    </row>
    <row r="131" spans="2:15">
      <c r="B131" s="86" t="s">
        <v>1393</v>
      </c>
      <c r="C131" s="83" t="s">
        <v>1394</v>
      </c>
      <c r="D131" s="96" t="s">
        <v>1384</v>
      </c>
      <c r="E131" s="96" t="s">
        <v>875</v>
      </c>
      <c r="F131" s="83" t="s">
        <v>893</v>
      </c>
      <c r="G131" s="96" t="s">
        <v>894</v>
      </c>
      <c r="H131" s="96" t="s">
        <v>132</v>
      </c>
      <c r="I131" s="93">
        <v>17.172215999999999</v>
      </c>
      <c r="J131" s="95">
        <v>11658</v>
      </c>
      <c r="K131" s="83"/>
      <c r="L131" s="93">
        <v>6.9186940690000007</v>
      </c>
      <c r="M131" s="94">
        <v>4.5334769778720948E-7</v>
      </c>
      <c r="N131" s="94">
        <f t="shared" si="2"/>
        <v>2.9223573837843303E-3</v>
      </c>
      <c r="O131" s="94">
        <f>L131/'סכום נכסי הקרן'!$C$42</f>
        <v>2.1679836875138485E-4</v>
      </c>
    </row>
    <row r="132" spans="2:15">
      <c r="B132" s="86" t="s">
        <v>1395</v>
      </c>
      <c r="C132" s="83" t="s">
        <v>1396</v>
      </c>
      <c r="D132" s="96" t="s">
        <v>1384</v>
      </c>
      <c r="E132" s="96" t="s">
        <v>875</v>
      </c>
      <c r="F132" s="83" t="s">
        <v>688</v>
      </c>
      <c r="G132" s="96" t="s">
        <v>689</v>
      </c>
      <c r="H132" s="96" t="s">
        <v>132</v>
      </c>
      <c r="I132" s="93">
        <v>0.56170799999999999</v>
      </c>
      <c r="J132" s="95">
        <v>15506</v>
      </c>
      <c r="K132" s="83"/>
      <c r="L132" s="93">
        <v>0.30101221700000003</v>
      </c>
      <c r="M132" s="94">
        <v>1.2719231237697172E-8</v>
      </c>
      <c r="N132" s="94">
        <f t="shared" si="2"/>
        <v>1.2714325365254723E-4</v>
      </c>
      <c r="O132" s="94">
        <f>L132/'סכום נכסי הקרן'!$C$42</f>
        <v>9.4322652467375453E-6</v>
      </c>
    </row>
    <row r="133" spans="2:15">
      <c r="B133" s="86" t="s">
        <v>1397</v>
      </c>
      <c r="C133" s="83" t="s">
        <v>1398</v>
      </c>
      <c r="D133" s="96" t="s">
        <v>121</v>
      </c>
      <c r="E133" s="96" t="s">
        <v>875</v>
      </c>
      <c r="F133" s="83" t="s">
        <v>1104</v>
      </c>
      <c r="G133" s="96" t="s">
        <v>127</v>
      </c>
      <c r="H133" s="96" t="s">
        <v>135</v>
      </c>
      <c r="I133" s="93">
        <v>266.27310299999999</v>
      </c>
      <c r="J133" s="95">
        <v>930</v>
      </c>
      <c r="K133" s="83"/>
      <c r="L133" s="93">
        <v>11.291366871000001</v>
      </c>
      <c r="M133" s="94">
        <v>1.503608312967067E-6</v>
      </c>
      <c r="N133" s="94">
        <f t="shared" si="2"/>
        <v>4.7693118122296065E-3</v>
      </c>
      <c r="O133" s="94">
        <f>L133/'סכום נכסי הקרן'!$C$42</f>
        <v>3.5381675995395547E-4</v>
      </c>
    </row>
    <row r="134" spans="2:15">
      <c r="B134" s="86" t="s">
        <v>1399</v>
      </c>
      <c r="C134" s="83" t="s">
        <v>1400</v>
      </c>
      <c r="D134" s="96" t="s">
        <v>1401</v>
      </c>
      <c r="E134" s="96" t="s">
        <v>875</v>
      </c>
      <c r="F134" s="83" t="s">
        <v>1402</v>
      </c>
      <c r="G134" s="96" t="s">
        <v>1403</v>
      </c>
      <c r="H134" s="96" t="s">
        <v>132</v>
      </c>
      <c r="I134" s="93">
        <v>35.674396000000002</v>
      </c>
      <c r="J134" s="95">
        <v>2350</v>
      </c>
      <c r="K134" s="83"/>
      <c r="L134" s="93">
        <v>2.8973317509999998</v>
      </c>
      <c r="M134" s="94">
        <v>1.1223771756434712E-6</v>
      </c>
      <c r="N134" s="94">
        <f t="shared" si="2"/>
        <v>1.2237914773172538E-3</v>
      </c>
      <c r="O134" s="94">
        <f>L134/'סכום נכסי הקרן'!$C$42</f>
        <v>9.0788346916917772E-5</v>
      </c>
    </row>
    <row r="135" spans="2:15">
      <c r="B135" s="86" t="s">
        <v>1404</v>
      </c>
      <c r="C135" s="83" t="s">
        <v>1405</v>
      </c>
      <c r="D135" s="96" t="s">
        <v>1401</v>
      </c>
      <c r="E135" s="96" t="s">
        <v>875</v>
      </c>
      <c r="F135" s="83">
        <v>1760</v>
      </c>
      <c r="G135" s="96" t="s">
        <v>699</v>
      </c>
      <c r="H135" s="96" t="s">
        <v>132</v>
      </c>
      <c r="I135" s="93">
        <v>26.721252</v>
      </c>
      <c r="J135" s="95">
        <v>12902</v>
      </c>
      <c r="K135" s="93">
        <v>6.9261484999999998E-2</v>
      </c>
      <c r="L135" s="93">
        <v>11.984083909999997</v>
      </c>
      <c r="M135" s="94">
        <v>2.5025470558417022E-7</v>
      </c>
      <c r="N135" s="94">
        <f t="shared" si="2"/>
        <v>5.0619055782793673E-3</v>
      </c>
      <c r="O135" s="94">
        <f>L135/'סכום נכסי הקרן'!$C$42</f>
        <v>3.7552315751449901E-4</v>
      </c>
    </row>
    <row r="136" spans="2:15">
      <c r="B136" s="86" t="s">
        <v>1406</v>
      </c>
      <c r="C136" s="83" t="s">
        <v>1407</v>
      </c>
      <c r="D136" s="96" t="s">
        <v>1384</v>
      </c>
      <c r="E136" s="96" t="s">
        <v>875</v>
      </c>
      <c r="F136" s="83" t="s">
        <v>1408</v>
      </c>
      <c r="G136" s="96" t="s">
        <v>955</v>
      </c>
      <c r="H136" s="96" t="s">
        <v>132</v>
      </c>
      <c r="I136" s="93">
        <v>29.537255000000002</v>
      </c>
      <c r="J136" s="95">
        <v>2513</v>
      </c>
      <c r="K136" s="93">
        <v>2.4499381000000001E-2</v>
      </c>
      <c r="L136" s="93">
        <v>2.5897886840000002</v>
      </c>
      <c r="M136" s="94">
        <v>1.2582199236299433E-6</v>
      </c>
      <c r="N136" s="94">
        <f t="shared" si="2"/>
        <v>1.093889686066491E-3</v>
      </c>
      <c r="O136" s="94">
        <f>L136/'סכום נכסי הקרן'!$C$42</f>
        <v>8.1151436456439115E-5</v>
      </c>
    </row>
    <row r="137" spans="2:15">
      <c r="B137" s="86" t="s">
        <v>1409</v>
      </c>
      <c r="C137" s="83" t="s">
        <v>1410</v>
      </c>
      <c r="D137" s="96" t="s">
        <v>1384</v>
      </c>
      <c r="E137" s="96" t="s">
        <v>875</v>
      </c>
      <c r="F137" s="83" t="s">
        <v>1249</v>
      </c>
      <c r="G137" s="96" t="s">
        <v>1250</v>
      </c>
      <c r="H137" s="96" t="s">
        <v>132</v>
      </c>
      <c r="I137" s="93">
        <v>37.046568000000001</v>
      </c>
      <c r="J137" s="95">
        <v>683</v>
      </c>
      <c r="K137" s="83"/>
      <c r="L137" s="93">
        <v>0.87446498399999995</v>
      </c>
      <c r="M137" s="94">
        <v>9.2001100539399905E-7</v>
      </c>
      <c r="N137" s="94">
        <f t="shared" si="2"/>
        <v>3.6936149761317708E-4</v>
      </c>
      <c r="O137" s="94">
        <f>L137/'סכום נכסי הקרן'!$C$42</f>
        <v>2.7401498053057767E-5</v>
      </c>
    </row>
    <row r="138" spans="2:15">
      <c r="B138" s="86" t="s">
        <v>1411</v>
      </c>
      <c r="C138" s="83" t="s">
        <v>1412</v>
      </c>
      <c r="D138" s="96" t="s">
        <v>1384</v>
      </c>
      <c r="E138" s="96" t="s">
        <v>875</v>
      </c>
      <c r="F138" s="83" t="s">
        <v>1413</v>
      </c>
      <c r="G138" s="96" t="s">
        <v>30</v>
      </c>
      <c r="H138" s="96" t="s">
        <v>132</v>
      </c>
      <c r="I138" s="93">
        <v>140.430611</v>
      </c>
      <c r="J138" s="95">
        <v>3423</v>
      </c>
      <c r="K138" s="83"/>
      <c r="L138" s="93">
        <v>16.612783996999998</v>
      </c>
      <c r="M138" s="94">
        <v>3.4781509147338592E-6</v>
      </c>
      <c r="N138" s="94">
        <f t="shared" si="2"/>
        <v>7.0170022687336565E-3</v>
      </c>
      <c r="O138" s="94">
        <f>L138/'סכום נכסי הקרן'!$C$42</f>
        <v>5.205642040318274E-4</v>
      </c>
    </row>
    <row r="139" spans="2:15">
      <c r="B139" s="86" t="s">
        <v>1414</v>
      </c>
      <c r="C139" s="83" t="s">
        <v>1415</v>
      </c>
      <c r="D139" s="96" t="s">
        <v>1384</v>
      </c>
      <c r="E139" s="96" t="s">
        <v>875</v>
      </c>
      <c r="F139" s="83" t="s">
        <v>1416</v>
      </c>
      <c r="G139" s="96" t="s">
        <v>912</v>
      </c>
      <c r="H139" s="96" t="s">
        <v>132</v>
      </c>
      <c r="I139" s="93">
        <v>153.194783</v>
      </c>
      <c r="J139" s="95">
        <v>310</v>
      </c>
      <c r="K139" s="83"/>
      <c r="L139" s="93">
        <v>1.64126763</v>
      </c>
      <c r="M139" s="94">
        <v>5.6365462483515206E-6</v>
      </c>
      <c r="N139" s="94">
        <f t="shared" si="2"/>
        <v>6.932479640612228E-4</v>
      </c>
      <c r="O139" s="94">
        <f>L139/'סכום נכסי הקרן'!$C$42</f>
        <v>5.1429379781765781E-5</v>
      </c>
    </row>
    <row r="140" spans="2:15">
      <c r="B140" s="86" t="s">
        <v>1417</v>
      </c>
      <c r="C140" s="83" t="s">
        <v>1418</v>
      </c>
      <c r="D140" s="96" t="s">
        <v>1384</v>
      </c>
      <c r="E140" s="96" t="s">
        <v>875</v>
      </c>
      <c r="F140" s="83" t="s">
        <v>1419</v>
      </c>
      <c r="G140" s="96" t="s">
        <v>1123</v>
      </c>
      <c r="H140" s="96" t="s">
        <v>132</v>
      </c>
      <c r="I140" s="93">
        <v>15.228384999999998</v>
      </c>
      <c r="J140" s="95">
        <v>11718</v>
      </c>
      <c r="K140" s="83"/>
      <c r="L140" s="93">
        <v>6.1671013439999998</v>
      </c>
      <c r="M140" s="94">
        <v>2.743857948724703E-7</v>
      </c>
      <c r="N140" s="94">
        <f t="shared" si="2"/>
        <v>2.6048953703469015E-3</v>
      </c>
      <c r="O140" s="94">
        <f>L140/'סכום נכסי הקרן'!$C$42</f>
        <v>1.9324709229366459E-4</v>
      </c>
    </row>
    <row r="141" spans="2:15">
      <c r="B141" s="86" t="s">
        <v>1420</v>
      </c>
      <c r="C141" s="83" t="s">
        <v>1421</v>
      </c>
      <c r="D141" s="96" t="s">
        <v>1384</v>
      </c>
      <c r="E141" s="96" t="s">
        <v>875</v>
      </c>
      <c r="F141" s="83" t="s">
        <v>1136</v>
      </c>
      <c r="G141" s="96" t="s">
        <v>158</v>
      </c>
      <c r="H141" s="96" t="s">
        <v>132</v>
      </c>
      <c r="I141" s="93">
        <v>95.166977000000003</v>
      </c>
      <c r="J141" s="95">
        <v>15515</v>
      </c>
      <c r="K141" s="83"/>
      <c r="L141" s="93">
        <v>51.028380628999997</v>
      </c>
      <c r="M141" s="94">
        <v>1.531646640197324E-6</v>
      </c>
      <c r="N141" s="94">
        <f t="shared" si="2"/>
        <v>2.155365787625714E-2</v>
      </c>
      <c r="O141" s="94">
        <f>L141/'סכום נכסי הקרן'!$C$42</f>
        <v>1.5989823469663756E-3</v>
      </c>
    </row>
    <row r="142" spans="2:15">
      <c r="B142" s="86" t="s">
        <v>1422</v>
      </c>
      <c r="C142" s="83" t="s">
        <v>1423</v>
      </c>
      <c r="D142" s="96" t="s">
        <v>1384</v>
      </c>
      <c r="E142" s="96" t="s">
        <v>875</v>
      </c>
      <c r="F142" s="83" t="s">
        <v>1230</v>
      </c>
      <c r="G142" s="96" t="s">
        <v>1123</v>
      </c>
      <c r="H142" s="96" t="s">
        <v>132</v>
      </c>
      <c r="I142" s="93">
        <v>74.146499000000006</v>
      </c>
      <c r="J142" s="95">
        <v>3783</v>
      </c>
      <c r="K142" s="83"/>
      <c r="L142" s="93">
        <v>9.6939488919999999</v>
      </c>
      <c r="M142" s="94">
        <v>2.6554397918552619E-6</v>
      </c>
      <c r="N142" s="94">
        <f t="shared" si="2"/>
        <v>4.094585313360836E-3</v>
      </c>
      <c r="O142" s="94">
        <f>L142/'סכום נכסי הקרן'!$C$42</f>
        <v>3.0376141589516124E-4</v>
      </c>
    </row>
    <row r="143" spans="2:15">
      <c r="B143" s="86" t="s">
        <v>1426</v>
      </c>
      <c r="C143" s="83" t="s">
        <v>1427</v>
      </c>
      <c r="D143" s="96" t="s">
        <v>1384</v>
      </c>
      <c r="E143" s="96" t="s">
        <v>875</v>
      </c>
      <c r="F143" s="83" t="s">
        <v>815</v>
      </c>
      <c r="G143" s="96" t="s">
        <v>157</v>
      </c>
      <c r="H143" s="96" t="s">
        <v>132</v>
      </c>
      <c r="I143" s="93">
        <v>5.9346059999999996</v>
      </c>
      <c r="J143" s="95">
        <v>436</v>
      </c>
      <c r="K143" s="83"/>
      <c r="L143" s="93">
        <v>8.9423585E-2</v>
      </c>
      <c r="M143" s="94">
        <v>3.6155238763055631E-8</v>
      </c>
      <c r="N143" s="94">
        <f t="shared" si="2"/>
        <v>3.7771242853492275E-5</v>
      </c>
      <c r="O143" s="94">
        <f>L143/'סכום נכסי הקרן'!$C$42</f>
        <v>2.8021021254236361E-6</v>
      </c>
    </row>
    <row r="144" spans="2:15">
      <c r="B144" s="86" t="s">
        <v>1430</v>
      </c>
      <c r="C144" s="83" t="s">
        <v>1431</v>
      </c>
      <c r="D144" s="96" t="s">
        <v>1384</v>
      </c>
      <c r="E144" s="96" t="s">
        <v>875</v>
      </c>
      <c r="F144" s="83" t="s">
        <v>1259</v>
      </c>
      <c r="G144" s="96" t="s">
        <v>1250</v>
      </c>
      <c r="H144" s="96" t="s">
        <v>132</v>
      </c>
      <c r="I144" s="93">
        <v>31.288258999999996</v>
      </c>
      <c r="J144" s="95">
        <v>607</v>
      </c>
      <c r="K144" s="83"/>
      <c r="L144" s="93">
        <v>0.65636259500000005</v>
      </c>
      <c r="M144" s="94">
        <v>8.8711775225366378E-7</v>
      </c>
      <c r="N144" s="94">
        <f t="shared" si="2"/>
        <v>2.7723816905454414E-4</v>
      </c>
      <c r="O144" s="94">
        <f>L144/'סכום נכסי הקרן'!$C$42</f>
        <v>2.0567225329850879E-5</v>
      </c>
    </row>
    <row r="145" spans="2:15">
      <c r="B145" s="86" t="s">
        <v>1432</v>
      </c>
      <c r="C145" s="83" t="s">
        <v>1433</v>
      </c>
      <c r="D145" s="96" t="s">
        <v>1384</v>
      </c>
      <c r="E145" s="96" t="s">
        <v>875</v>
      </c>
      <c r="F145" s="83" t="s">
        <v>1434</v>
      </c>
      <c r="G145" s="96" t="s">
        <v>973</v>
      </c>
      <c r="H145" s="96" t="s">
        <v>132</v>
      </c>
      <c r="I145" s="93">
        <v>70.213499999999996</v>
      </c>
      <c r="J145" s="95">
        <v>1715</v>
      </c>
      <c r="K145" s="83"/>
      <c r="L145" s="93">
        <v>4.1615822299999996</v>
      </c>
      <c r="M145" s="94">
        <v>3.4439539034469604E-6</v>
      </c>
      <c r="N145" s="94">
        <f t="shared" si="2"/>
        <v>1.7577927910641016E-3</v>
      </c>
      <c r="O145" s="94">
        <f>L145/'סכום נכסי הקרן'!$C$42</f>
        <v>1.304038348698303E-4</v>
      </c>
    </row>
    <row r="146" spans="2:15">
      <c r="B146" s="86" t="s">
        <v>1435</v>
      </c>
      <c r="C146" s="83" t="s">
        <v>1436</v>
      </c>
      <c r="D146" s="96" t="s">
        <v>1384</v>
      </c>
      <c r="E146" s="96" t="s">
        <v>875</v>
      </c>
      <c r="F146" s="83" t="s">
        <v>1437</v>
      </c>
      <c r="G146" s="96" t="s">
        <v>950</v>
      </c>
      <c r="H146" s="96" t="s">
        <v>132</v>
      </c>
      <c r="I146" s="93">
        <v>107.17236200000001</v>
      </c>
      <c r="J146" s="95">
        <v>9509</v>
      </c>
      <c r="K146" s="83"/>
      <c r="L146" s="93">
        <v>35.220164705000002</v>
      </c>
      <c r="M146" s="94">
        <v>2.2047122242293296E-6</v>
      </c>
      <c r="N146" s="94">
        <f t="shared" si="2"/>
        <v>1.4876493649997954E-2</v>
      </c>
      <c r="O146" s="94">
        <f>L146/'סכום נכסי הקרן'!$C$42</f>
        <v>1.1036294102685666E-3</v>
      </c>
    </row>
    <row r="147" spans="2:15">
      <c r="B147" s="86" t="s">
        <v>1438</v>
      </c>
      <c r="C147" s="83" t="s">
        <v>1439</v>
      </c>
      <c r="D147" s="96" t="s">
        <v>1384</v>
      </c>
      <c r="E147" s="96" t="s">
        <v>875</v>
      </c>
      <c r="F147" s="83" t="s">
        <v>888</v>
      </c>
      <c r="G147" s="96" t="s">
        <v>889</v>
      </c>
      <c r="H147" s="96" t="s">
        <v>132</v>
      </c>
      <c r="I147" s="93">
        <v>1008.089323</v>
      </c>
      <c r="J147" s="95">
        <v>980</v>
      </c>
      <c r="K147" s="83"/>
      <c r="L147" s="93">
        <v>34.142775670000006</v>
      </c>
      <c r="M147" s="94">
        <v>9.2308313185280824E-7</v>
      </c>
      <c r="N147" s="94">
        <f t="shared" si="2"/>
        <v>1.4421419936629444E-2</v>
      </c>
      <c r="O147" s="94">
        <f>L147/'סכום נכסי הקרן'!$C$42</f>
        <v>1.0698692551050087E-3</v>
      </c>
    </row>
    <row r="148" spans="2:15">
      <c r="B148" s="86" t="s">
        <v>1440</v>
      </c>
      <c r="C148" s="83" t="s">
        <v>1441</v>
      </c>
      <c r="D148" s="96" t="s">
        <v>1384</v>
      </c>
      <c r="E148" s="96" t="s">
        <v>875</v>
      </c>
      <c r="F148" s="83" t="s">
        <v>1122</v>
      </c>
      <c r="G148" s="96" t="s">
        <v>1123</v>
      </c>
      <c r="H148" s="96" t="s">
        <v>132</v>
      </c>
      <c r="I148" s="93">
        <v>118.60705200000001</v>
      </c>
      <c r="J148" s="95">
        <v>2406</v>
      </c>
      <c r="K148" s="83"/>
      <c r="L148" s="93">
        <v>9.8623376399999998</v>
      </c>
      <c r="M148" s="94">
        <v>1.1117672564210045E-6</v>
      </c>
      <c r="N148" s="94">
        <f t="shared" si="2"/>
        <v>4.1657103112515328E-3</v>
      </c>
      <c r="O148" s="94">
        <f>L148/'סכום נכסי הקרן'!$C$42</f>
        <v>3.090379038448249E-4</v>
      </c>
    </row>
    <row r="149" spans="2:15">
      <c r="B149" s="86" t="s">
        <v>1442</v>
      </c>
      <c r="C149" s="83" t="s">
        <v>1443</v>
      </c>
      <c r="D149" s="96" t="s">
        <v>1401</v>
      </c>
      <c r="E149" s="96" t="s">
        <v>875</v>
      </c>
      <c r="F149" s="83" t="s">
        <v>1444</v>
      </c>
      <c r="G149" s="96" t="s">
        <v>894</v>
      </c>
      <c r="H149" s="96" t="s">
        <v>132</v>
      </c>
      <c r="I149" s="93">
        <v>70.494033000000002</v>
      </c>
      <c r="J149" s="95">
        <v>1759</v>
      </c>
      <c r="K149" s="83"/>
      <c r="L149" s="93">
        <v>4.2854055820000001</v>
      </c>
      <c r="M149" s="94">
        <v>2.0226819802487469E-6</v>
      </c>
      <c r="N149" s="94">
        <f t="shared" si="2"/>
        <v>1.8100940033150472E-3</v>
      </c>
      <c r="O149" s="94">
        <f>L149/'סכום נכסי הקרן'!$C$42</f>
        <v>1.3428385911417568E-4</v>
      </c>
    </row>
    <row r="150" spans="2:15">
      <c r="B150" s="86" t="s">
        <v>1445</v>
      </c>
      <c r="C150" s="83" t="s">
        <v>1446</v>
      </c>
      <c r="D150" s="96" t="s">
        <v>1384</v>
      </c>
      <c r="E150" s="96" t="s">
        <v>875</v>
      </c>
      <c r="F150" s="83" t="s">
        <v>1447</v>
      </c>
      <c r="G150" s="96" t="s">
        <v>973</v>
      </c>
      <c r="H150" s="96" t="s">
        <v>132</v>
      </c>
      <c r="I150" s="93">
        <v>59.244306000000009</v>
      </c>
      <c r="J150" s="95">
        <v>3337</v>
      </c>
      <c r="K150" s="83"/>
      <c r="L150" s="93">
        <v>6.8324514540000001</v>
      </c>
      <c r="M150" s="94">
        <v>2.8239033383890433E-6</v>
      </c>
      <c r="N150" s="94">
        <f t="shared" ref="N150:N152" si="3">L150/$L$11</f>
        <v>2.8859297371463069E-3</v>
      </c>
      <c r="O150" s="94">
        <f>L150/'סכום נכסי הקרן'!$C$42</f>
        <v>2.1409594282210015E-4</v>
      </c>
    </row>
    <row r="151" spans="2:15">
      <c r="B151" s="86" t="s">
        <v>1448</v>
      </c>
      <c r="C151" s="83" t="s">
        <v>1449</v>
      </c>
      <c r="D151" s="96" t="s">
        <v>1384</v>
      </c>
      <c r="E151" s="96" t="s">
        <v>875</v>
      </c>
      <c r="F151" s="83" t="s">
        <v>1450</v>
      </c>
      <c r="G151" s="96" t="s">
        <v>894</v>
      </c>
      <c r="H151" s="96" t="s">
        <v>132</v>
      </c>
      <c r="I151" s="93">
        <v>123.094296</v>
      </c>
      <c r="J151" s="95">
        <v>5536</v>
      </c>
      <c r="K151" s="83"/>
      <c r="L151" s="93">
        <v>23.550912783000001</v>
      </c>
      <c r="M151" s="94">
        <v>1.8420672993286318E-6</v>
      </c>
      <c r="N151" s="94">
        <f t="shared" si="3"/>
        <v>9.9475685989116706E-3</v>
      </c>
      <c r="O151" s="94">
        <f>L151/'סכום נכסי הקרן'!$C$42</f>
        <v>7.3797156270251276E-4</v>
      </c>
    </row>
    <row r="152" spans="2:15">
      <c r="B152" s="86" t="s">
        <v>1451</v>
      </c>
      <c r="C152" s="83" t="s">
        <v>1452</v>
      </c>
      <c r="D152" s="96" t="s">
        <v>1384</v>
      </c>
      <c r="E152" s="96" t="s">
        <v>875</v>
      </c>
      <c r="F152" s="83" t="s">
        <v>1453</v>
      </c>
      <c r="G152" s="96" t="s">
        <v>894</v>
      </c>
      <c r="H152" s="96" t="s">
        <v>132</v>
      </c>
      <c r="I152" s="93">
        <v>21.671256</v>
      </c>
      <c r="J152" s="95">
        <v>12238</v>
      </c>
      <c r="K152" s="83"/>
      <c r="L152" s="93">
        <v>9.1657555840000011</v>
      </c>
      <c r="M152" s="94">
        <v>4.236643260650733E-7</v>
      </c>
      <c r="N152" s="94">
        <f t="shared" si="3"/>
        <v>3.8714840173206763E-3</v>
      </c>
      <c r="O152" s="94">
        <f>L152/'סכום נכסי הקרן'!$C$42</f>
        <v>2.8721039536761986E-4</v>
      </c>
    </row>
    <row r="153" spans="2:15">
      <c r="B153" s="82"/>
      <c r="C153" s="83"/>
      <c r="D153" s="83"/>
      <c r="E153" s="83"/>
      <c r="F153" s="83"/>
      <c r="G153" s="83"/>
      <c r="H153" s="83"/>
      <c r="I153" s="93"/>
      <c r="J153" s="95"/>
      <c r="K153" s="83"/>
      <c r="L153" s="83"/>
      <c r="M153" s="83"/>
      <c r="N153" s="94"/>
      <c r="O153" s="83"/>
    </row>
    <row r="154" spans="2:15">
      <c r="B154" s="99" t="s">
        <v>65</v>
      </c>
      <c r="C154" s="81"/>
      <c r="D154" s="81"/>
      <c r="E154" s="81"/>
      <c r="F154" s="81"/>
      <c r="G154" s="81"/>
      <c r="H154" s="81"/>
      <c r="I154" s="90"/>
      <c r="J154" s="92"/>
      <c r="K154" s="90">
        <v>0.15787349000000001</v>
      </c>
      <c r="L154" s="90">
        <f>SUM(L155:L213)</f>
        <v>437.48357404399997</v>
      </c>
      <c r="M154" s="81"/>
      <c r="N154" s="91">
        <f t="shared" ref="N154:N213" si="4">L154/$L$11</f>
        <v>0.18478680226955443</v>
      </c>
      <c r="O154" s="91">
        <f>L154/'סכום נכסי הקרן'!$C$42</f>
        <v>1.370861672193774E-2</v>
      </c>
    </row>
    <row r="155" spans="2:15">
      <c r="B155" s="86" t="s">
        <v>1454</v>
      </c>
      <c r="C155" s="83" t="s">
        <v>1455</v>
      </c>
      <c r="D155" s="96" t="s">
        <v>125</v>
      </c>
      <c r="E155" s="96" t="s">
        <v>875</v>
      </c>
      <c r="F155" s="83"/>
      <c r="G155" s="96" t="s">
        <v>1456</v>
      </c>
      <c r="H155" s="96" t="s">
        <v>1457</v>
      </c>
      <c r="I155" s="93">
        <v>48.181318000000005</v>
      </c>
      <c r="J155" s="95">
        <v>2337</v>
      </c>
      <c r="K155" s="83"/>
      <c r="L155" s="93">
        <v>4.0254407350000001</v>
      </c>
      <c r="M155" s="94">
        <v>2.2222335437111974E-8</v>
      </c>
      <c r="N155" s="94">
        <f t="shared" si="4"/>
        <v>1.7002885714548959E-3</v>
      </c>
      <c r="O155" s="94">
        <f>L155/'סכום נכסי הקרן'!$C$42</f>
        <v>1.2613781967375144E-4</v>
      </c>
    </row>
    <row r="156" spans="2:15">
      <c r="B156" s="86" t="s">
        <v>1458</v>
      </c>
      <c r="C156" s="83" t="s">
        <v>1459</v>
      </c>
      <c r="D156" s="96" t="s">
        <v>30</v>
      </c>
      <c r="E156" s="96" t="s">
        <v>875</v>
      </c>
      <c r="F156" s="83"/>
      <c r="G156" s="96" t="s">
        <v>1024</v>
      </c>
      <c r="H156" s="96" t="s">
        <v>134</v>
      </c>
      <c r="I156" s="93">
        <v>5.3405100000000001</v>
      </c>
      <c r="J156" s="95">
        <v>28980</v>
      </c>
      <c r="K156" s="83"/>
      <c r="L156" s="93">
        <v>6.0022117930000007</v>
      </c>
      <c r="M156" s="94">
        <v>2.6647099251754049E-8</v>
      </c>
      <c r="N156" s="94">
        <f t="shared" si="4"/>
        <v>2.5352483832033613E-3</v>
      </c>
      <c r="O156" s="94">
        <f>L156/'סכום נכסי הקרן'!$C$42</f>
        <v>1.8808025223332429E-4</v>
      </c>
    </row>
    <row r="157" spans="2:15">
      <c r="B157" s="86" t="s">
        <v>1460</v>
      </c>
      <c r="C157" s="83" t="s">
        <v>1461</v>
      </c>
      <c r="D157" s="96" t="s">
        <v>30</v>
      </c>
      <c r="E157" s="96" t="s">
        <v>875</v>
      </c>
      <c r="F157" s="83"/>
      <c r="G157" s="96" t="s">
        <v>1462</v>
      </c>
      <c r="H157" s="96" t="s">
        <v>134</v>
      </c>
      <c r="I157" s="93">
        <v>28.245888000000001</v>
      </c>
      <c r="J157" s="95">
        <v>3210</v>
      </c>
      <c r="K157" s="83"/>
      <c r="L157" s="93">
        <v>3.5163368109999995</v>
      </c>
      <c r="M157" s="94">
        <v>6.3912522177196874E-7</v>
      </c>
      <c r="N157" s="94">
        <f t="shared" si="4"/>
        <v>1.4852503580901565E-3</v>
      </c>
      <c r="O157" s="94">
        <f>L157/'סכום נכסי הקרן'!$C$42</f>
        <v>1.1018496800154532E-4</v>
      </c>
    </row>
    <row r="158" spans="2:15">
      <c r="B158" s="86" t="s">
        <v>1463</v>
      </c>
      <c r="C158" s="83" t="s">
        <v>1464</v>
      </c>
      <c r="D158" s="96" t="s">
        <v>30</v>
      </c>
      <c r="E158" s="96" t="s">
        <v>875</v>
      </c>
      <c r="F158" s="83"/>
      <c r="G158" s="96" t="s">
        <v>1456</v>
      </c>
      <c r="H158" s="96" t="s">
        <v>134</v>
      </c>
      <c r="I158" s="93">
        <v>19.958629999999999</v>
      </c>
      <c r="J158" s="95">
        <v>13048</v>
      </c>
      <c r="K158" s="83"/>
      <c r="L158" s="93">
        <v>10.099616494999999</v>
      </c>
      <c r="M158" s="94">
        <v>2.5484314537533632E-8</v>
      </c>
      <c r="N158" s="94">
        <f t="shared" si="4"/>
        <v>4.2659335046764391E-3</v>
      </c>
      <c r="O158" s="94">
        <f>L158/'סכום נכסי הקרן'!$C$42</f>
        <v>3.1647307415155757E-4</v>
      </c>
    </row>
    <row r="159" spans="2:15">
      <c r="B159" s="86" t="s">
        <v>1465</v>
      </c>
      <c r="C159" s="83" t="s">
        <v>1466</v>
      </c>
      <c r="D159" s="96" t="s">
        <v>1401</v>
      </c>
      <c r="E159" s="96" t="s">
        <v>875</v>
      </c>
      <c r="F159" s="83"/>
      <c r="G159" s="96" t="s">
        <v>1403</v>
      </c>
      <c r="H159" s="96" t="s">
        <v>132</v>
      </c>
      <c r="I159" s="93">
        <v>17.857673999999999</v>
      </c>
      <c r="J159" s="95">
        <v>21210</v>
      </c>
      <c r="K159" s="83"/>
      <c r="L159" s="93">
        <v>13.089989066999999</v>
      </c>
      <c r="M159" s="94">
        <v>6.6565477614848505E-9</v>
      </c>
      <c r="N159" s="94">
        <f t="shared" si="4"/>
        <v>5.5290240935790685E-3</v>
      </c>
      <c r="O159" s="94">
        <f>L159/'סכום נכסי הקרן'!$C$42</f>
        <v>4.1017686985388537E-4</v>
      </c>
    </row>
    <row r="160" spans="2:15">
      <c r="B160" s="86" t="s">
        <v>1467</v>
      </c>
      <c r="C160" s="83" t="s">
        <v>1468</v>
      </c>
      <c r="D160" s="96" t="s">
        <v>1384</v>
      </c>
      <c r="E160" s="96" t="s">
        <v>875</v>
      </c>
      <c r="F160" s="83"/>
      <c r="G160" s="96" t="s">
        <v>894</v>
      </c>
      <c r="H160" s="96" t="s">
        <v>132</v>
      </c>
      <c r="I160" s="93">
        <v>4.3404350000000003</v>
      </c>
      <c r="J160" s="95">
        <v>133702</v>
      </c>
      <c r="K160" s="83"/>
      <c r="L160" s="93">
        <v>20.056028406000003</v>
      </c>
      <c r="M160" s="94">
        <v>1.2634047122520005E-8</v>
      </c>
      <c r="N160" s="94">
        <f t="shared" si="4"/>
        <v>8.4713794420070015E-3</v>
      </c>
      <c r="O160" s="94">
        <f>L160/'סכום נכסי הקרן'!$C$42</f>
        <v>6.2845881010037147E-4</v>
      </c>
    </row>
    <row r="161" spans="2:15">
      <c r="B161" s="86" t="s">
        <v>1469</v>
      </c>
      <c r="C161" s="83" t="s">
        <v>1470</v>
      </c>
      <c r="D161" s="96" t="s">
        <v>1384</v>
      </c>
      <c r="E161" s="96" t="s">
        <v>875</v>
      </c>
      <c r="F161" s="83"/>
      <c r="G161" s="96" t="s">
        <v>1403</v>
      </c>
      <c r="H161" s="96" t="s">
        <v>132</v>
      </c>
      <c r="I161" s="93">
        <v>2.0098630000000002</v>
      </c>
      <c r="J161" s="95">
        <v>184784</v>
      </c>
      <c r="K161" s="83"/>
      <c r="L161" s="93">
        <v>12.835255201000001</v>
      </c>
      <c r="M161" s="94">
        <v>4.0538004630199423E-9</v>
      </c>
      <c r="N161" s="94">
        <f t="shared" si="4"/>
        <v>5.4214281532497365E-3</v>
      </c>
      <c r="O161" s="94">
        <f>L161/'סכום נכסי הקרן'!$C$42</f>
        <v>4.0219474402728182E-4</v>
      </c>
    </row>
    <row r="162" spans="2:15">
      <c r="B162" s="86" t="s">
        <v>1471</v>
      </c>
      <c r="C162" s="83" t="s">
        <v>1472</v>
      </c>
      <c r="D162" s="96" t="s">
        <v>30</v>
      </c>
      <c r="E162" s="96" t="s">
        <v>875</v>
      </c>
      <c r="F162" s="83"/>
      <c r="G162" s="96" t="s">
        <v>1462</v>
      </c>
      <c r="H162" s="96" t="s">
        <v>134</v>
      </c>
      <c r="I162" s="93">
        <v>593.80560000000003</v>
      </c>
      <c r="J162" s="95">
        <v>798.4</v>
      </c>
      <c r="K162" s="83"/>
      <c r="L162" s="93">
        <v>18.386328673000001</v>
      </c>
      <c r="M162" s="94">
        <v>4.853040954904494E-7</v>
      </c>
      <c r="N162" s="94">
        <f t="shared" si="4"/>
        <v>7.7661221644380668E-3</v>
      </c>
      <c r="O162" s="94">
        <f>L162/'סכום נכסי הקרן'!$C$42</f>
        <v>5.7613850589138024E-4</v>
      </c>
    </row>
    <row r="163" spans="2:15">
      <c r="B163" s="86" t="s">
        <v>1473</v>
      </c>
      <c r="C163" s="83" t="s">
        <v>1474</v>
      </c>
      <c r="D163" s="96" t="s">
        <v>30</v>
      </c>
      <c r="E163" s="96" t="s">
        <v>875</v>
      </c>
      <c r="F163" s="83"/>
      <c r="G163" s="96" t="s">
        <v>950</v>
      </c>
      <c r="H163" s="96" t="s">
        <v>134</v>
      </c>
      <c r="I163" s="93">
        <v>8.1926480000000002</v>
      </c>
      <c r="J163" s="95">
        <v>26370</v>
      </c>
      <c r="K163" s="83"/>
      <c r="L163" s="93">
        <v>8.378467735000001</v>
      </c>
      <c r="M163" s="94">
        <v>1.9246945073993446E-8</v>
      </c>
      <c r="N163" s="94">
        <f t="shared" si="4"/>
        <v>3.5389448942226417E-3</v>
      </c>
      <c r="O163" s="94">
        <f>L163/'סכום נכסי הקרן'!$C$42</f>
        <v>2.6254060657528839E-4</v>
      </c>
    </row>
    <row r="164" spans="2:15">
      <c r="B164" s="86" t="s">
        <v>1475</v>
      </c>
      <c r="C164" s="83" t="s">
        <v>1476</v>
      </c>
      <c r="D164" s="96" t="s">
        <v>1401</v>
      </c>
      <c r="E164" s="96" t="s">
        <v>875</v>
      </c>
      <c r="F164" s="83"/>
      <c r="G164" s="96" t="s">
        <v>907</v>
      </c>
      <c r="H164" s="96" t="s">
        <v>132</v>
      </c>
      <c r="I164" s="93">
        <v>53.976534999999991</v>
      </c>
      <c r="J164" s="95">
        <v>3522</v>
      </c>
      <c r="K164" s="83"/>
      <c r="L164" s="93">
        <v>6.5700410609999995</v>
      </c>
      <c r="M164" s="94">
        <v>6.0006548664443227E-9</v>
      </c>
      <c r="N164" s="94">
        <f t="shared" si="4"/>
        <v>2.7750913416460213E-3</v>
      </c>
      <c r="O164" s="94">
        <f>L164/'סכום נכסי הקרן'!$C$42</f>
        <v>2.0587327181244923E-4</v>
      </c>
    </row>
    <row r="165" spans="2:15">
      <c r="B165" s="86" t="s">
        <v>1477</v>
      </c>
      <c r="C165" s="83" t="s">
        <v>1478</v>
      </c>
      <c r="D165" s="96" t="s">
        <v>1401</v>
      </c>
      <c r="E165" s="96" t="s">
        <v>875</v>
      </c>
      <c r="F165" s="83"/>
      <c r="G165" s="96" t="s">
        <v>933</v>
      </c>
      <c r="H165" s="96" t="s">
        <v>132</v>
      </c>
      <c r="I165" s="93">
        <v>1.6213790000000001</v>
      </c>
      <c r="J165" s="95">
        <v>50270</v>
      </c>
      <c r="K165" s="83"/>
      <c r="L165" s="93">
        <v>2.8168720389999997</v>
      </c>
      <c r="M165" s="94">
        <v>1.0503152068242793E-8</v>
      </c>
      <c r="N165" s="94">
        <f t="shared" si="4"/>
        <v>1.1898064461660863E-3</v>
      </c>
      <c r="O165" s="94">
        <f>L165/'סכום נכסי הקרן'!$C$42</f>
        <v>8.8267129164283788E-5</v>
      </c>
    </row>
    <row r="166" spans="2:15">
      <c r="B166" s="86" t="s">
        <v>1479</v>
      </c>
      <c r="C166" s="83" t="s">
        <v>1480</v>
      </c>
      <c r="D166" s="96" t="s">
        <v>1401</v>
      </c>
      <c r="E166" s="96" t="s">
        <v>875</v>
      </c>
      <c r="F166" s="83"/>
      <c r="G166" s="96" t="s">
        <v>1456</v>
      </c>
      <c r="H166" s="96" t="s">
        <v>132</v>
      </c>
      <c r="I166" s="93">
        <v>4.9370729999999998</v>
      </c>
      <c r="J166" s="95">
        <v>32576</v>
      </c>
      <c r="K166" s="83"/>
      <c r="L166" s="93">
        <v>5.5582874799999997</v>
      </c>
      <c r="M166" s="94">
        <v>8.7724767382792541E-9</v>
      </c>
      <c r="N166" s="94">
        <f t="shared" si="4"/>
        <v>2.3477411049512898E-3</v>
      </c>
      <c r="O166" s="94">
        <f>L166/'סכום נכסי הקרן'!$C$42</f>
        <v>1.741698139414069E-4</v>
      </c>
    </row>
    <row r="167" spans="2:15">
      <c r="B167" s="86" t="s">
        <v>1481</v>
      </c>
      <c r="C167" s="83" t="s">
        <v>1482</v>
      </c>
      <c r="D167" s="96" t="s">
        <v>121</v>
      </c>
      <c r="E167" s="96" t="s">
        <v>875</v>
      </c>
      <c r="F167" s="83"/>
      <c r="G167" s="96" t="s">
        <v>877</v>
      </c>
      <c r="H167" s="96" t="s">
        <v>135</v>
      </c>
      <c r="I167" s="93">
        <v>190.73249999999999</v>
      </c>
      <c r="J167" s="95">
        <v>471.6</v>
      </c>
      <c r="K167" s="83"/>
      <c r="L167" s="93">
        <v>4.1014249349999998</v>
      </c>
      <c r="M167" s="94">
        <v>9.4010397164830415E-9</v>
      </c>
      <c r="N167" s="94">
        <f t="shared" si="4"/>
        <v>1.7323832103717802E-3</v>
      </c>
      <c r="O167" s="94">
        <f>L167/'סכום נכסי הקרן'!$C$42</f>
        <v>1.2851879655271031E-4</v>
      </c>
    </row>
    <row r="168" spans="2:15">
      <c r="B168" s="86" t="s">
        <v>1483</v>
      </c>
      <c r="C168" s="83" t="s">
        <v>1484</v>
      </c>
      <c r="D168" s="96" t="s">
        <v>1401</v>
      </c>
      <c r="E168" s="96" t="s">
        <v>875</v>
      </c>
      <c r="F168" s="83"/>
      <c r="G168" s="96" t="s">
        <v>1456</v>
      </c>
      <c r="H168" s="96" t="s">
        <v>132</v>
      </c>
      <c r="I168" s="93">
        <v>24.079597</v>
      </c>
      <c r="J168" s="95">
        <v>14768</v>
      </c>
      <c r="K168" s="83"/>
      <c r="L168" s="93">
        <v>12.289794628999999</v>
      </c>
      <c r="M168" s="94">
        <v>4.3570490499043129E-8</v>
      </c>
      <c r="N168" s="94">
        <f t="shared" si="4"/>
        <v>5.1910334119517126E-3</v>
      </c>
      <c r="O168" s="94">
        <f>L168/'סכום נכסי הקרן'!$C$42</f>
        <v>3.8510265106169567E-4</v>
      </c>
    </row>
    <row r="169" spans="2:15">
      <c r="B169" s="86" t="s">
        <v>1485</v>
      </c>
      <c r="C169" s="83" t="s">
        <v>1486</v>
      </c>
      <c r="D169" s="96" t="s">
        <v>1384</v>
      </c>
      <c r="E169" s="96" t="s">
        <v>875</v>
      </c>
      <c r="F169" s="83"/>
      <c r="G169" s="96" t="s">
        <v>955</v>
      </c>
      <c r="H169" s="96" t="s">
        <v>132</v>
      </c>
      <c r="I169" s="93">
        <v>29.561783000000002</v>
      </c>
      <c r="J169" s="95">
        <v>4796</v>
      </c>
      <c r="K169" s="83"/>
      <c r="L169" s="93">
        <v>4.8998583980000001</v>
      </c>
      <c r="M169" s="94">
        <v>6.968400119561671E-9</v>
      </c>
      <c r="N169" s="94">
        <f t="shared" si="4"/>
        <v>2.0696300813547301E-3</v>
      </c>
      <c r="O169" s="94">
        <f>L169/'סכום נכסי הקרן'!$C$42</f>
        <v>1.5353783491581837E-4</v>
      </c>
    </row>
    <row r="170" spans="2:15">
      <c r="B170" s="86" t="s">
        <v>1487</v>
      </c>
      <c r="C170" s="83" t="s">
        <v>1488</v>
      </c>
      <c r="D170" s="96" t="s">
        <v>1401</v>
      </c>
      <c r="E170" s="96" t="s">
        <v>875</v>
      </c>
      <c r="F170" s="83"/>
      <c r="G170" s="96" t="s">
        <v>907</v>
      </c>
      <c r="H170" s="96" t="s">
        <v>132</v>
      </c>
      <c r="I170" s="93">
        <v>12.80639</v>
      </c>
      <c r="J170" s="95">
        <v>7989</v>
      </c>
      <c r="K170" s="83"/>
      <c r="L170" s="93">
        <v>3.5358423389999998</v>
      </c>
      <c r="M170" s="94">
        <v>5.8658966413217508E-9</v>
      </c>
      <c r="N170" s="94">
        <f t="shared" si="4"/>
        <v>1.4934892140370927E-3</v>
      </c>
      <c r="O170" s="94">
        <f>L170/'סכום נכסי הקרן'!$C$42</f>
        <v>1.1079617679468766E-4</v>
      </c>
    </row>
    <row r="171" spans="2:15">
      <c r="B171" s="86" t="s">
        <v>1489</v>
      </c>
      <c r="C171" s="83" t="s">
        <v>1490</v>
      </c>
      <c r="D171" s="96" t="s">
        <v>30</v>
      </c>
      <c r="E171" s="96" t="s">
        <v>875</v>
      </c>
      <c r="F171" s="83"/>
      <c r="G171" s="96" t="s">
        <v>917</v>
      </c>
      <c r="H171" s="96" t="s">
        <v>134</v>
      </c>
      <c r="I171" s="93">
        <v>11.386958999999999</v>
      </c>
      <c r="J171" s="95">
        <v>7390</v>
      </c>
      <c r="K171" s="83"/>
      <c r="L171" s="93">
        <v>3.2634908720000002</v>
      </c>
      <c r="M171" s="94">
        <v>1.6596142983018648E-8</v>
      </c>
      <c r="N171" s="94">
        <f t="shared" si="4"/>
        <v>1.3784518511136329E-3</v>
      </c>
      <c r="O171" s="94">
        <f>L171/'סכום נכסי הקרן'!$C$42</f>
        <v>1.0226200066494578E-4</v>
      </c>
    </row>
    <row r="172" spans="2:15">
      <c r="B172" s="86" t="s">
        <v>1491</v>
      </c>
      <c r="C172" s="83" t="s">
        <v>1492</v>
      </c>
      <c r="D172" s="96" t="s">
        <v>1401</v>
      </c>
      <c r="E172" s="96" t="s">
        <v>875</v>
      </c>
      <c r="F172" s="83"/>
      <c r="G172" s="96" t="s">
        <v>877</v>
      </c>
      <c r="H172" s="96" t="s">
        <v>132</v>
      </c>
      <c r="I172" s="93">
        <v>89.873279999999994</v>
      </c>
      <c r="J172" s="95">
        <v>3353</v>
      </c>
      <c r="K172" s="83"/>
      <c r="L172" s="93">
        <v>10.414486927</v>
      </c>
      <c r="M172" s="94">
        <v>1.2106556982865677E-6</v>
      </c>
      <c r="N172" s="94">
        <f t="shared" si="4"/>
        <v>4.3989302700650785E-3</v>
      </c>
      <c r="O172" s="94">
        <f>L172/'סכום נכסי הקרן'!$C$42</f>
        <v>3.2633958874880013E-4</v>
      </c>
    </row>
    <row r="173" spans="2:15">
      <c r="B173" s="86" t="s">
        <v>1493</v>
      </c>
      <c r="C173" s="83" t="s">
        <v>1494</v>
      </c>
      <c r="D173" s="96" t="s">
        <v>30</v>
      </c>
      <c r="E173" s="96" t="s">
        <v>875</v>
      </c>
      <c r="F173" s="83"/>
      <c r="G173" s="96" t="s">
        <v>936</v>
      </c>
      <c r="H173" s="96" t="s">
        <v>134</v>
      </c>
      <c r="I173" s="93">
        <v>61.7395</v>
      </c>
      <c r="J173" s="95">
        <v>3401</v>
      </c>
      <c r="K173" s="83"/>
      <c r="L173" s="93">
        <v>8.1432907509999986</v>
      </c>
      <c r="M173" s="94">
        <v>4.9930580282416393E-8</v>
      </c>
      <c r="N173" s="94">
        <f t="shared" si="4"/>
        <v>3.4396095010350842E-3</v>
      </c>
      <c r="O173" s="94">
        <f>L173/'סכום נכסי הקרן'!$C$42</f>
        <v>2.5517129872750833E-4</v>
      </c>
    </row>
    <row r="174" spans="2:15">
      <c r="B174" s="86" t="s">
        <v>1495</v>
      </c>
      <c r="C174" s="83" t="s">
        <v>1496</v>
      </c>
      <c r="D174" s="96" t="s">
        <v>30</v>
      </c>
      <c r="E174" s="96" t="s">
        <v>875</v>
      </c>
      <c r="F174" s="83"/>
      <c r="G174" s="96" t="s">
        <v>1456</v>
      </c>
      <c r="H174" s="96" t="s">
        <v>134</v>
      </c>
      <c r="I174" s="93">
        <v>5.7204489999999995</v>
      </c>
      <c r="J174" s="95">
        <v>10200</v>
      </c>
      <c r="K174" s="83"/>
      <c r="L174" s="93">
        <v>2.2628746780000002</v>
      </c>
      <c r="M174" s="94">
        <v>5.8371928571428568E-8</v>
      </c>
      <c r="N174" s="94">
        <f t="shared" si="4"/>
        <v>9.5580588733672602E-4</v>
      </c>
      <c r="O174" s="94">
        <f>L174/'סכום נכסי הקרן'!$C$42</f>
        <v>7.0907534570338764E-5</v>
      </c>
    </row>
    <row r="175" spans="2:15">
      <c r="B175" s="86" t="s">
        <v>1497</v>
      </c>
      <c r="C175" s="83" t="s">
        <v>1498</v>
      </c>
      <c r="D175" s="96" t="s">
        <v>30</v>
      </c>
      <c r="E175" s="96" t="s">
        <v>875</v>
      </c>
      <c r="F175" s="83"/>
      <c r="G175" s="96" t="s">
        <v>955</v>
      </c>
      <c r="H175" s="96" t="s">
        <v>138</v>
      </c>
      <c r="I175" s="93">
        <v>247.04444000000001</v>
      </c>
      <c r="J175" s="95">
        <v>8156</v>
      </c>
      <c r="K175" s="83"/>
      <c r="L175" s="93">
        <v>7.4853328789999996</v>
      </c>
      <c r="M175" s="94">
        <v>8.040775340845479E-8</v>
      </c>
      <c r="N175" s="94">
        <f t="shared" si="4"/>
        <v>3.1616975098005687E-3</v>
      </c>
      <c r="O175" s="94">
        <f>L175/'סכום נכסי הקרן'!$C$42</f>
        <v>2.3455408514151297E-4</v>
      </c>
    </row>
    <row r="176" spans="2:15">
      <c r="B176" s="86" t="s">
        <v>1499</v>
      </c>
      <c r="C176" s="83" t="s">
        <v>1500</v>
      </c>
      <c r="D176" s="96" t="s">
        <v>1501</v>
      </c>
      <c r="E176" s="96" t="s">
        <v>875</v>
      </c>
      <c r="F176" s="83"/>
      <c r="G176" s="96" t="s">
        <v>1456</v>
      </c>
      <c r="H176" s="96" t="s">
        <v>134</v>
      </c>
      <c r="I176" s="93">
        <v>23.615887999999998</v>
      </c>
      <c r="J176" s="95">
        <v>2697</v>
      </c>
      <c r="K176" s="83"/>
      <c r="L176" s="93">
        <v>2.4701050599999999</v>
      </c>
      <c r="M176" s="94">
        <v>3.2121044552106882E-8</v>
      </c>
      <c r="N176" s="94">
        <f t="shared" si="4"/>
        <v>1.0433370356925425E-3</v>
      </c>
      <c r="O176" s="94">
        <f>L176/'סכום נכסי הקרן'!$C$42</f>
        <v>7.7401131241223184E-5</v>
      </c>
    </row>
    <row r="177" spans="2:15">
      <c r="B177" s="86" t="s">
        <v>1502</v>
      </c>
      <c r="C177" s="83" t="s">
        <v>1503</v>
      </c>
      <c r="D177" s="96" t="s">
        <v>1401</v>
      </c>
      <c r="E177" s="96" t="s">
        <v>875</v>
      </c>
      <c r="F177" s="83"/>
      <c r="G177" s="96" t="s">
        <v>933</v>
      </c>
      <c r="H177" s="96" t="s">
        <v>132</v>
      </c>
      <c r="I177" s="93">
        <v>2.259493</v>
      </c>
      <c r="J177" s="95">
        <v>22993</v>
      </c>
      <c r="K177" s="83"/>
      <c r="L177" s="93">
        <v>1.7954795670000001</v>
      </c>
      <c r="M177" s="94">
        <v>6.3811795204199009E-9</v>
      </c>
      <c r="N177" s="94">
        <f t="shared" si="4"/>
        <v>7.583848798238201E-4</v>
      </c>
      <c r="O177" s="94">
        <f>L177/'סכום נכסי הקרן'!$C$42</f>
        <v>5.6261635125066948E-5</v>
      </c>
    </row>
    <row r="178" spans="2:15">
      <c r="B178" s="86" t="s">
        <v>1504</v>
      </c>
      <c r="C178" s="83" t="s">
        <v>1505</v>
      </c>
      <c r="D178" s="96" t="s">
        <v>30</v>
      </c>
      <c r="E178" s="96" t="s">
        <v>875</v>
      </c>
      <c r="F178" s="83"/>
      <c r="G178" s="96" t="s">
        <v>1403</v>
      </c>
      <c r="H178" s="96" t="s">
        <v>138</v>
      </c>
      <c r="I178" s="93">
        <v>57.219749999999998</v>
      </c>
      <c r="J178" s="95">
        <v>19048</v>
      </c>
      <c r="K178" s="83"/>
      <c r="L178" s="93">
        <v>4.0490594799999995</v>
      </c>
      <c r="M178" s="94">
        <v>3.9173579010208996E-8</v>
      </c>
      <c r="N178" s="94">
        <f t="shared" si="4"/>
        <v>1.7102647914117414E-3</v>
      </c>
      <c r="O178" s="94">
        <f>L178/'סכום נכסי הקרן'!$C$42</f>
        <v>1.2687791676966117E-4</v>
      </c>
    </row>
    <row r="179" spans="2:15">
      <c r="B179" s="86" t="s">
        <v>1506</v>
      </c>
      <c r="C179" s="83" t="s">
        <v>1507</v>
      </c>
      <c r="D179" s="96" t="s">
        <v>1401</v>
      </c>
      <c r="E179" s="96" t="s">
        <v>875</v>
      </c>
      <c r="F179" s="83"/>
      <c r="G179" s="96" t="s">
        <v>907</v>
      </c>
      <c r="H179" s="96" t="s">
        <v>132</v>
      </c>
      <c r="I179" s="93">
        <v>12.863763000000001</v>
      </c>
      <c r="J179" s="95">
        <v>13940</v>
      </c>
      <c r="K179" s="83"/>
      <c r="L179" s="93">
        <v>6.1973286609999994</v>
      </c>
      <c r="M179" s="94">
        <v>4.1013310478772133E-9</v>
      </c>
      <c r="N179" s="94">
        <f t="shared" si="4"/>
        <v>2.6176629565627355E-3</v>
      </c>
      <c r="O179" s="94">
        <f>L179/'סכום נכסי הקרן'!$C$42</f>
        <v>1.9419427003443122E-4</v>
      </c>
    </row>
    <row r="180" spans="2:15">
      <c r="B180" s="86" t="s">
        <v>1508</v>
      </c>
      <c r="C180" s="83" t="s">
        <v>1509</v>
      </c>
      <c r="D180" s="96" t="s">
        <v>1401</v>
      </c>
      <c r="E180" s="96" t="s">
        <v>875</v>
      </c>
      <c r="F180" s="83"/>
      <c r="G180" s="96" t="s">
        <v>1024</v>
      </c>
      <c r="H180" s="96" t="s">
        <v>132</v>
      </c>
      <c r="I180" s="93">
        <v>34.513961000000002</v>
      </c>
      <c r="J180" s="95">
        <v>1929</v>
      </c>
      <c r="K180" s="83"/>
      <c r="L180" s="93">
        <v>2.300916033</v>
      </c>
      <c r="M180" s="94">
        <v>7.3768901779569366E-7</v>
      </c>
      <c r="N180" s="94">
        <f t="shared" si="4"/>
        <v>9.7187401140243982E-4</v>
      </c>
      <c r="O180" s="94">
        <f>L180/'סכום נכסי הקרן'!$C$42</f>
        <v>7.2099566423003745E-5</v>
      </c>
    </row>
    <row r="181" spans="2:15">
      <c r="B181" s="86" t="s">
        <v>1510</v>
      </c>
      <c r="C181" s="83" t="s">
        <v>1511</v>
      </c>
      <c r="D181" s="96" t="s">
        <v>1401</v>
      </c>
      <c r="E181" s="96" t="s">
        <v>875</v>
      </c>
      <c r="F181" s="83"/>
      <c r="G181" s="96" t="s">
        <v>1456</v>
      </c>
      <c r="H181" s="96" t="s">
        <v>132</v>
      </c>
      <c r="I181" s="93">
        <v>3.9542660000000001</v>
      </c>
      <c r="J181" s="95">
        <v>38938</v>
      </c>
      <c r="K181" s="83"/>
      <c r="L181" s="93">
        <v>5.3212452560000001</v>
      </c>
      <c r="M181" s="94">
        <v>1.4018669555523701E-8</v>
      </c>
      <c r="N181" s="94">
        <f t="shared" si="4"/>
        <v>2.2476178610751256E-3</v>
      </c>
      <c r="O181" s="94">
        <f>L181/'סכום נכסי הקרן'!$C$42</f>
        <v>1.6674205850434245E-4</v>
      </c>
    </row>
    <row r="182" spans="2:15">
      <c r="B182" s="86" t="s">
        <v>1512</v>
      </c>
      <c r="C182" s="83" t="s">
        <v>1513</v>
      </c>
      <c r="D182" s="96" t="s">
        <v>1401</v>
      </c>
      <c r="E182" s="96" t="s">
        <v>875</v>
      </c>
      <c r="F182" s="83"/>
      <c r="G182" s="96" t="s">
        <v>894</v>
      </c>
      <c r="H182" s="96" t="s">
        <v>132</v>
      </c>
      <c r="I182" s="93">
        <v>11.391232</v>
      </c>
      <c r="J182" s="95">
        <v>29859</v>
      </c>
      <c r="K182" s="83"/>
      <c r="L182" s="93">
        <v>11.754919841999998</v>
      </c>
      <c r="M182" s="94">
        <v>1.1420363302539748E-8</v>
      </c>
      <c r="N182" s="94">
        <f t="shared" si="4"/>
        <v>4.965109954778898E-3</v>
      </c>
      <c r="O182" s="94">
        <f>L182/'סכום נכסי הקרן'!$C$42</f>
        <v>3.6834226533696525E-4</v>
      </c>
    </row>
    <row r="183" spans="2:15">
      <c r="B183" s="86" t="s">
        <v>1514</v>
      </c>
      <c r="C183" s="83" t="s">
        <v>1515</v>
      </c>
      <c r="D183" s="96" t="s">
        <v>1401</v>
      </c>
      <c r="E183" s="96" t="s">
        <v>875</v>
      </c>
      <c r="F183" s="83"/>
      <c r="G183" s="96" t="s">
        <v>1048</v>
      </c>
      <c r="H183" s="96" t="s">
        <v>132</v>
      </c>
      <c r="I183" s="93">
        <v>17.857063</v>
      </c>
      <c r="J183" s="95">
        <v>19761</v>
      </c>
      <c r="K183" s="83"/>
      <c r="L183" s="93">
        <v>12.195305657999999</v>
      </c>
      <c r="M183" s="94">
        <v>2.3711620304546423E-8</v>
      </c>
      <c r="N183" s="94">
        <f t="shared" si="4"/>
        <v>5.1511226225261081E-3</v>
      </c>
      <c r="O183" s="94">
        <f>L183/'סכום נכסי הקרן'!$C$42</f>
        <v>3.8214182426786724E-4</v>
      </c>
    </row>
    <row r="184" spans="2:15">
      <c r="B184" s="86" t="s">
        <v>1516</v>
      </c>
      <c r="C184" s="83" t="s">
        <v>1517</v>
      </c>
      <c r="D184" s="96" t="s">
        <v>1384</v>
      </c>
      <c r="E184" s="96" t="s">
        <v>875</v>
      </c>
      <c r="F184" s="83"/>
      <c r="G184" s="96" t="s">
        <v>923</v>
      </c>
      <c r="H184" s="96" t="s">
        <v>132</v>
      </c>
      <c r="I184" s="93">
        <v>58.970140000000001</v>
      </c>
      <c r="J184" s="95">
        <v>15770</v>
      </c>
      <c r="K184" s="83"/>
      <c r="L184" s="93">
        <v>32.139386928</v>
      </c>
      <c r="M184" s="94">
        <v>7.7299308637332751E-9</v>
      </c>
      <c r="N184" s="94">
        <f t="shared" si="4"/>
        <v>1.3575217195998607E-2</v>
      </c>
      <c r="O184" s="94">
        <f>L184/'סכום נכסי הקרן'!$C$42</f>
        <v>1.0070927532234524E-3</v>
      </c>
    </row>
    <row r="185" spans="2:15">
      <c r="B185" s="86" t="s">
        <v>1518</v>
      </c>
      <c r="C185" s="83" t="s">
        <v>1519</v>
      </c>
      <c r="D185" s="96" t="s">
        <v>1401</v>
      </c>
      <c r="E185" s="96" t="s">
        <v>875</v>
      </c>
      <c r="F185" s="83"/>
      <c r="G185" s="96" t="s">
        <v>933</v>
      </c>
      <c r="H185" s="96" t="s">
        <v>132</v>
      </c>
      <c r="I185" s="93">
        <v>2.8732709999999999</v>
      </c>
      <c r="J185" s="95">
        <v>23741</v>
      </c>
      <c r="K185" s="83"/>
      <c r="L185" s="93">
        <v>2.357486867</v>
      </c>
      <c r="M185" s="94">
        <v>1.5218596398305083E-8</v>
      </c>
      <c r="N185" s="94">
        <f t="shared" si="4"/>
        <v>9.9576872228255707E-4</v>
      </c>
      <c r="O185" s="94">
        <f>L185/'סכום נכסי הקרן'!$C$42</f>
        <v>7.3872222419611212E-5</v>
      </c>
    </row>
    <row r="186" spans="2:15">
      <c r="B186" s="86" t="s">
        <v>1520</v>
      </c>
      <c r="C186" s="83" t="s">
        <v>1521</v>
      </c>
      <c r="D186" s="96" t="s">
        <v>125</v>
      </c>
      <c r="E186" s="96" t="s">
        <v>875</v>
      </c>
      <c r="F186" s="83"/>
      <c r="G186" s="96" t="s">
        <v>917</v>
      </c>
      <c r="H186" s="96" t="s">
        <v>1457</v>
      </c>
      <c r="I186" s="93">
        <v>9.2314530000000001</v>
      </c>
      <c r="J186" s="95">
        <v>10478</v>
      </c>
      <c r="K186" s="83"/>
      <c r="L186" s="93">
        <v>3.4579961320000003</v>
      </c>
      <c r="M186" s="94">
        <v>3.1019667338709678E-9</v>
      </c>
      <c r="N186" s="94">
        <f t="shared" si="4"/>
        <v>1.4606080900045435E-3</v>
      </c>
      <c r="O186" s="94">
        <f>L186/'סכום נכסי הקרן'!$C$42</f>
        <v>1.0835685363300871E-4</v>
      </c>
    </row>
    <row r="187" spans="2:15">
      <c r="B187" s="86" t="s">
        <v>1522</v>
      </c>
      <c r="C187" s="83" t="s">
        <v>1523</v>
      </c>
      <c r="D187" s="96" t="s">
        <v>1384</v>
      </c>
      <c r="E187" s="96" t="s">
        <v>875</v>
      </c>
      <c r="F187" s="83"/>
      <c r="G187" s="96" t="s">
        <v>923</v>
      </c>
      <c r="H187" s="96" t="s">
        <v>132</v>
      </c>
      <c r="I187" s="93">
        <v>6.8419559999999997</v>
      </c>
      <c r="J187" s="95">
        <v>32357</v>
      </c>
      <c r="K187" s="83"/>
      <c r="L187" s="93">
        <v>7.6510717530000001</v>
      </c>
      <c r="M187" s="94">
        <v>1.5611947236052509E-8</v>
      </c>
      <c r="N187" s="94">
        <f t="shared" si="4"/>
        <v>3.2317032388274065E-3</v>
      </c>
      <c r="O187" s="94">
        <f>L187/'סכום נכסי הקרן'!$C$42</f>
        <v>2.3974753887187641E-4</v>
      </c>
    </row>
    <row r="188" spans="2:15">
      <c r="B188" s="86" t="s">
        <v>1524</v>
      </c>
      <c r="C188" s="83" t="s">
        <v>1525</v>
      </c>
      <c r="D188" s="96" t="s">
        <v>1401</v>
      </c>
      <c r="E188" s="96" t="s">
        <v>875</v>
      </c>
      <c r="F188" s="83"/>
      <c r="G188" s="96" t="s">
        <v>1024</v>
      </c>
      <c r="H188" s="96" t="s">
        <v>132</v>
      </c>
      <c r="I188" s="93">
        <v>11.749122</v>
      </c>
      <c r="J188" s="95">
        <v>10131</v>
      </c>
      <c r="K188" s="93">
        <v>1.5116121E-2</v>
      </c>
      <c r="L188" s="93">
        <v>4.1288051889999995</v>
      </c>
      <c r="M188" s="94">
        <v>9.4292631873932819E-9</v>
      </c>
      <c r="N188" s="94">
        <f t="shared" si="4"/>
        <v>1.7439482379114867E-3</v>
      </c>
      <c r="O188" s="94">
        <f>L188/'סכום נכסי הקרן'!$C$42</f>
        <v>1.2937676112579287E-4</v>
      </c>
    </row>
    <row r="189" spans="2:15">
      <c r="B189" s="86" t="s">
        <v>1526</v>
      </c>
      <c r="C189" s="83" t="s">
        <v>1527</v>
      </c>
      <c r="D189" s="96" t="s">
        <v>1401</v>
      </c>
      <c r="E189" s="96" t="s">
        <v>875</v>
      </c>
      <c r="F189" s="83"/>
      <c r="G189" s="96" t="s">
        <v>964</v>
      </c>
      <c r="H189" s="96" t="s">
        <v>132</v>
      </c>
      <c r="I189" s="93">
        <v>24.955884000000001</v>
      </c>
      <c r="J189" s="95">
        <v>4791</v>
      </c>
      <c r="K189" s="93">
        <v>3.8811391000000001E-2</v>
      </c>
      <c r="L189" s="93">
        <v>4.1709307980000006</v>
      </c>
      <c r="M189" s="94">
        <v>4.356061347900115E-8</v>
      </c>
      <c r="N189" s="94">
        <f t="shared" si="4"/>
        <v>1.7617414924303064E-3</v>
      </c>
      <c r="O189" s="94">
        <f>L189/'סכום נכסי הקרן'!$C$42</f>
        <v>1.3069677372105697E-4</v>
      </c>
    </row>
    <row r="190" spans="2:15">
      <c r="B190" s="86" t="s">
        <v>1424</v>
      </c>
      <c r="C190" s="83" t="s">
        <v>1425</v>
      </c>
      <c r="D190" s="96" t="s">
        <v>1401</v>
      </c>
      <c r="E190" s="96" t="s">
        <v>875</v>
      </c>
      <c r="F190" s="83"/>
      <c r="G190" s="96" t="s">
        <v>156</v>
      </c>
      <c r="H190" s="96" t="s">
        <v>132</v>
      </c>
      <c r="I190" s="93">
        <v>72.970443000000003</v>
      </c>
      <c r="J190" s="95">
        <v>7452</v>
      </c>
      <c r="K190" s="83"/>
      <c r="L190" s="93">
        <v>18.792889644999999</v>
      </c>
      <c r="M190" s="94">
        <v>1.4309652489345728E-6</v>
      </c>
      <c r="N190" s="94">
        <f t="shared" si="4"/>
        <v>7.9378477020371659E-3</v>
      </c>
      <c r="O190" s="94">
        <f>L190/'סכום נכסי הקרן'!$C$42</f>
        <v>5.8887815800614943E-4</v>
      </c>
    </row>
    <row r="191" spans="2:15">
      <c r="B191" s="86" t="s">
        <v>1528</v>
      </c>
      <c r="C191" s="83" t="s">
        <v>1529</v>
      </c>
      <c r="D191" s="96" t="s">
        <v>1401</v>
      </c>
      <c r="E191" s="96" t="s">
        <v>875</v>
      </c>
      <c r="F191" s="83"/>
      <c r="G191" s="96" t="s">
        <v>955</v>
      </c>
      <c r="H191" s="96" t="s">
        <v>132</v>
      </c>
      <c r="I191" s="93">
        <v>11.587234</v>
      </c>
      <c r="J191" s="95">
        <v>23125</v>
      </c>
      <c r="K191" s="83"/>
      <c r="L191" s="93">
        <v>9.2605170930000007</v>
      </c>
      <c r="M191" s="94">
        <v>1.1828845865553749E-7</v>
      </c>
      <c r="N191" s="94">
        <f t="shared" si="4"/>
        <v>3.9115099228980736E-3</v>
      </c>
      <c r="O191" s="94">
        <f>L191/'סכום נכסי הקרן'!$C$42</f>
        <v>2.9017976218261894E-4</v>
      </c>
    </row>
    <row r="192" spans="2:15">
      <c r="B192" s="86" t="s">
        <v>1530</v>
      </c>
      <c r="C192" s="83" t="s">
        <v>1531</v>
      </c>
      <c r="D192" s="96" t="s">
        <v>1384</v>
      </c>
      <c r="E192" s="96" t="s">
        <v>875</v>
      </c>
      <c r="F192" s="83"/>
      <c r="G192" s="96" t="s">
        <v>955</v>
      </c>
      <c r="H192" s="96" t="s">
        <v>132</v>
      </c>
      <c r="I192" s="93">
        <v>15.112651000000001</v>
      </c>
      <c r="J192" s="95">
        <v>10817</v>
      </c>
      <c r="K192" s="83"/>
      <c r="L192" s="93">
        <v>5.6496459290000001</v>
      </c>
      <c r="M192" s="94">
        <v>1.2870676363887946E-8</v>
      </c>
      <c r="N192" s="94">
        <f t="shared" si="4"/>
        <v>2.3863296066748271E-3</v>
      </c>
      <c r="O192" s="94">
        <f>L192/'סכום נכסי הקרן'!$C$42</f>
        <v>1.7703254533512486E-4</v>
      </c>
    </row>
    <row r="193" spans="2:15">
      <c r="B193" s="86" t="s">
        <v>1428</v>
      </c>
      <c r="C193" s="83" t="s">
        <v>1429</v>
      </c>
      <c r="D193" s="96" t="s">
        <v>1384</v>
      </c>
      <c r="E193" s="96" t="s">
        <v>875</v>
      </c>
      <c r="F193" s="83"/>
      <c r="G193" s="96" t="s">
        <v>889</v>
      </c>
      <c r="H193" s="96" t="s">
        <v>132</v>
      </c>
      <c r="I193" s="93">
        <v>60.670000999999999</v>
      </c>
      <c r="J193" s="95">
        <v>5166</v>
      </c>
      <c r="K193" s="83"/>
      <c r="L193" s="93">
        <v>10.831837512</v>
      </c>
      <c r="M193" s="94">
        <v>4.4574375444646284E-7</v>
      </c>
      <c r="N193" s="94">
        <f t="shared" si="4"/>
        <v>4.5752131858202679E-3</v>
      </c>
      <c r="O193" s="94">
        <f>L193/'סכום נכסי הקרן'!$C$42</f>
        <v>3.3941733508691997E-4</v>
      </c>
    </row>
    <row r="194" spans="2:15">
      <c r="B194" s="86" t="s">
        <v>1532</v>
      </c>
      <c r="C194" s="83" t="s">
        <v>1533</v>
      </c>
      <c r="D194" s="96" t="s">
        <v>1401</v>
      </c>
      <c r="E194" s="96" t="s">
        <v>875</v>
      </c>
      <c r="F194" s="83"/>
      <c r="G194" s="96" t="s">
        <v>1462</v>
      </c>
      <c r="H194" s="96" t="s">
        <v>132</v>
      </c>
      <c r="I194" s="93">
        <v>26.953706999999998</v>
      </c>
      <c r="J194" s="95">
        <v>8914</v>
      </c>
      <c r="K194" s="83"/>
      <c r="L194" s="93">
        <v>8.3035701590000013</v>
      </c>
      <c r="M194" s="94">
        <v>4.2663464365889479E-8</v>
      </c>
      <c r="N194" s="94">
        <f t="shared" si="4"/>
        <v>3.5073092297362102E-3</v>
      </c>
      <c r="O194" s="94">
        <f>L194/'סכום נכסי הקרן'!$C$42</f>
        <v>2.6019367923057639E-4</v>
      </c>
    </row>
    <row r="195" spans="2:15">
      <c r="B195" s="86" t="s">
        <v>1534</v>
      </c>
      <c r="C195" s="83" t="s">
        <v>1535</v>
      </c>
      <c r="D195" s="96" t="s">
        <v>1384</v>
      </c>
      <c r="E195" s="96" t="s">
        <v>875</v>
      </c>
      <c r="F195" s="83"/>
      <c r="G195" s="96" t="s">
        <v>1403</v>
      </c>
      <c r="H195" s="96" t="s">
        <v>132</v>
      </c>
      <c r="I195" s="93">
        <v>13.73274</v>
      </c>
      <c r="J195" s="95">
        <v>11642</v>
      </c>
      <c r="K195" s="83"/>
      <c r="L195" s="93">
        <v>5.5253338820000009</v>
      </c>
      <c r="M195" s="94">
        <v>3.8265298658801105E-8</v>
      </c>
      <c r="N195" s="94">
        <f t="shared" si="4"/>
        <v>2.3338219766480092E-3</v>
      </c>
      <c r="O195" s="94">
        <f>L195/'סכום נכסי הקרן'!$C$42</f>
        <v>1.7313720775595645E-4</v>
      </c>
    </row>
    <row r="196" spans="2:15">
      <c r="B196" s="86" t="s">
        <v>1536</v>
      </c>
      <c r="C196" s="83" t="s">
        <v>1537</v>
      </c>
      <c r="D196" s="96" t="s">
        <v>1401</v>
      </c>
      <c r="E196" s="96" t="s">
        <v>875</v>
      </c>
      <c r="F196" s="83"/>
      <c r="G196" s="96" t="s">
        <v>933</v>
      </c>
      <c r="H196" s="96" t="s">
        <v>132</v>
      </c>
      <c r="I196" s="93">
        <v>2.4403079999999999</v>
      </c>
      <c r="J196" s="95">
        <v>27305</v>
      </c>
      <c r="K196" s="83"/>
      <c r="L196" s="93">
        <v>2.302822903</v>
      </c>
      <c r="M196" s="94">
        <v>9.9848936170212765E-9</v>
      </c>
      <c r="N196" s="94">
        <f t="shared" si="4"/>
        <v>9.7267944600741617E-4</v>
      </c>
      <c r="O196" s="94">
        <f>L196/'סכום נכסי הקרן'!$C$42</f>
        <v>7.2159318494897378E-5</v>
      </c>
    </row>
    <row r="197" spans="2:15">
      <c r="B197" s="86" t="s">
        <v>1538</v>
      </c>
      <c r="C197" s="83" t="s">
        <v>1539</v>
      </c>
      <c r="D197" s="96" t="s">
        <v>30</v>
      </c>
      <c r="E197" s="96" t="s">
        <v>875</v>
      </c>
      <c r="F197" s="83"/>
      <c r="G197" s="96" t="s">
        <v>1456</v>
      </c>
      <c r="H197" s="96" t="s">
        <v>138</v>
      </c>
      <c r="I197" s="93">
        <v>24.609375</v>
      </c>
      <c r="J197" s="95">
        <v>31380</v>
      </c>
      <c r="K197" s="83"/>
      <c r="L197" s="93">
        <v>2.8688797560000001</v>
      </c>
      <c r="M197" s="94">
        <v>1.8439245122939314E-7</v>
      </c>
      <c r="N197" s="94">
        <f t="shared" si="4"/>
        <v>1.2117737617133519E-3</v>
      </c>
      <c r="O197" s="94">
        <f>L197/'סכום נכסי הקרן'!$C$42</f>
        <v>8.9896799170738261E-5</v>
      </c>
    </row>
    <row r="198" spans="2:15">
      <c r="B198" s="86" t="s">
        <v>1540</v>
      </c>
      <c r="C198" s="83" t="s">
        <v>1541</v>
      </c>
      <c r="D198" s="96" t="s">
        <v>30</v>
      </c>
      <c r="E198" s="96" t="s">
        <v>875</v>
      </c>
      <c r="F198" s="83"/>
      <c r="G198" s="96" t="s">
        <v>894</v>
      </c>
      <c r="H198" s="96" t="s">
        <v>134</v>
      </c>
      <c r="I198" s="93">
        <v>7.6292999999999997</v>
      </c>
      <c r="J198" s="95">
        <v>12032</v>
      </c>
      <c r="K198" s="83"/>
      <c r="L198" s="93">
        <v>3.5600222960000001</v>
      </c>
      <c r="M198" s="94">
        <v>6.210234814714588E-9</v>
      </c>
      <c r="N198" s="94">
        <f t="shared" si="4"/>
        <v>1.5037024819130565E-3</v>
      </c>
      <c r="O198" s="94">
        <f>L198/'סכום נכסי הקרן'!$C$42</f>
        <v>1.1155385955704117E-4</v>
      </c>
    </row>
    <row r="199" spans="2:15">
      <c r="B199" s="86" t="s">
        <v>1542</v>
      </c>
      <c r="C199" s="83" t="s">
        <v>1543</v>
      </c>
      <c r="D199" s="96" t="s">
        <v>121</v>
      </c>
      <c r="E199" s="96" t="s">
        <v>875</v>
      </c>
      <c r="F199" s="83"/>
      <c r="G199" s="96" t="s">
        <v>1462</v>
      </c>
      <c r="H199" s="96" t="s">
        <v>135</v>
      </c>
      <c r="I199" s="93">
        <v>361.150081</v>
      </c>
      <c r="J199" s="95">
        <v>897.2</v>
      </c>
      <c r="K199" s="83"/>
      <c r="L199" s="93">
        <v>14.774515628</v>
      </c>
      <c r="M199" s="94">
        <v>3.2932256203047579E-7</v>
      </c>
      <c r="N199" s="94">
        <f t="shared" si="4"/>
        <v>6.2405440111566197E-3</v>
      </c>
      <c r="O199" s="94">
        <f>L199/'סכום נכסי הקרן'!$C$42</f>
        <v>4.6296177505434976E-4</v>
      </c>
    </row>
    <row r="200" spans="2:15">
      <c r="B200" s="86" t="s">
        <v>1544</v>
      </c>
      <c r="C200" s="83" t="s">
        <v>1545</v>
      </c>
      <c r="D200" s="96" t="s">
        <v>30</v>
      </c>
      <c r="E200" s="96" t="s">
        <v>875</v>
      </c>
      <c r="F200" s="83"/>
      <c r="G200" s="96" t="s">
        <v>1456</v>
      </c>
      <c r="H200" s="96" t="s">
        <v>134</v>
      </c>
      <c r="I200" s="93">
        <v>9.2085650000000001</v>
      </c>
      <c r="J200" s="95">
        <v>11654</v>
      </c>
      <c r="K200" s="83"/>
      <c r="L200" s="93">
        <v>4.1619530670000007</v>
      </c>
      <c r="M200" s="94">
        <v>1.0833605882352942E-8</v>
      </c>
      <c r="N200" s="94">
        <f t="shared" si="4"/>
        <v>1.7579494273070582E-3</v>
      </c>
      <c r="O200" s="94">
        <f>L200/'סכום נכסי הקרן'!$C$42</f>
        <v>1.3041545510565386E-4</v>
      </c>
    </row>
    <row r="201" spans="2:15">
      <c r="B201" s="86" t="s">
        <v>1546</v>
      </c>
      <c r="C201" s="83" t="s">
        <v>1547</v>
      </c>
      <c r="D201" s="96" t="s">
        <v>1384</v>
      </c>
      <c r="E201" s="96" t="s">
        <v>875</v>
      </c>
      <c r="F201" s="83"/>
      <c r="G201" s="96" t="s">
        <v>1048</v>
      </c>
      <c r="H201" s="96" t="s">
        <v>132</v>
      </c>
      <c r="I201" s="93">
        <v>14.877135000000001</v>
      </c>
      <c r="J201" s="95">
        <v>8792</v>
      </c>
      <c r="K201" s="83"/>
      <c r="L201" s="93">
        <v>4.5204400830000004</v>
      </c>
      <c r="M201" s="94">
        <v>1.2597066045723963E-8</v>
      </c>
      <c r="N201" s="94">
        <f t="shared" si="4"/>
        <v>1.9093692137220153E-3</v>
      </c>
      <c r="O201" s="94">
        <f>L201/'סכום נכסי הקרן'!$C$42</f>
        <v>1.4164870223470127E-4</v>
      </c>
    </row>
    <row r="202" spans="2:15">
      <c r="B202" s="86" t="s">
        <v>1548</v>
      </c>
      <c r="C202" s="83" t="s">
        <v>1549</v>
      </c>
      <c r="D202" s="96" t="s">
        <v>1401</v>
      </c>
      <c r="E202" s="96" t="s">
        <v>875</v>
      </c>
      <c r="F202" s="83"/>
      <c r="G202" s="96" t="s">
        <v>1403</v>
      </c>
      <c r="H202" s="96" t="s">
        <v>132</v>
      </c>
      <c r="I202" s="93">
        <v>14.419377000000003</v>
      </c>
      <c r="J202" s="95">
        <v>12821</v>
      </c>
      <c r="K202" s="83"/>
      <c r="L202" s="93">
        <v>6.3891359720000001</v>
      </c>
      <c r="M202" s="94">
        <v>2.8455339864473837E-8</v>
      </c>
      <c r="N202" s="94">
        <f t="shared" si="4"/>
        <v>2.6986796203976324E-3</v>
      </c>
      <c r="O202" s="94">
        <f>L202/'סכום נכסי הקרן'!$C$42</f>
        <v>2.0020458234549431E-4</v>
      </c>
    </row>
    <row r="203" spans="2:15">
      <c r="B203" s="86" t="s">
        <v>1550</v>
      </c>
      <c r="C203" s="83" t="s">
        <v>1551</v>
      </c>
      <c r="D203" s="96" t="s">
        <v>30</v>
      </c>
      <c r="E203" s="96" t="s">
        <v>875</v>
      </c>
      <c r="F203" s="83"/>
      <c r="G203" s="96" t="s">
        <v>1456</v>
      </c>
      <c r="H203" s="96" t="s">
        <v>134</v>
      </c>
      <c r="I203" s="93">
        <v>6.9296929999999994</v>
      </c>
      <c r="J203" s="95">
        <v>9252</v>
      </c>
      <c r="K203" s="83"/>
      <c r="L203" s="93">
        <v>2.4864505860000001</v>
      </c>
      <c r="M203" s="94">
        <v>3.2485346045626463E-8</v>
      </c>
      <c r="N203" s="94">
        <f t="shared" si="4"/>
        <v>1.0502411520072047E-3</v>
      </c>
      <c r="O203" s="94">
        <f>L203/'סכום נכסי הקרן'!$C$42</f>
        <v>7.7913320873810254E-5</v>
      </c>
    </row>
    <row r="204" spans="2:15">
      <c r="B204" s="86" t="s">
        <v>1552</v>
      </c>
      <c r="C204" s="83" t="s">
        <v>1553</v>
      </c>
      <c r="D204" s="96" t="s">
        <v>1401</v>
      </c>
      <c r="E204" s="96" t="s">
        <v>875</v>
      </c>
      <c r="F204" s="83"/>
      <c r="G204" s="96" t="s">
        <v>1403</v>
      </c>
      <c r="H204" s="96" t="s">
        <v>132</v>
      </c>
      <c r="I204" s="93">
        <v>28.22841</v>
      </c>
      <c r="J204" s="95">
        <v>6106</v>
      </c>
      <c r="K204" s="83"/>
      <c r="L204" s="93">
        <v>5.956853926</v>
      </c>
      <c r="M204" s="94">
        <v>2.3461429812933563E-8</v>
      </c>
      <c r="N204" s="94">
        <f t="shared" si="4"/>
        <v>2.5160898691516886E-3</v>
      </c>
      <c r="O204" s="94">
        <f>L204/'סכום נכסי הקרן'!$C$42</f>
        <v>1.8665895632436041E-4</v>
      </c>
    </row>
    <row r="205" spans="2:15">
      <c r="B205" s="86" t="s">
        <v>1554</v>
      </c>
      <c r="C205" s="83" t="s">
        <v>1555</v>
      </c>
      <c r="D205" s="96" t="s">
        <v>30</v>
      </c>
      <c r="E205" s="96" t="s">
        <v>875</v>
      </c>
      <c r="F205" s="83"/>
      <c r="G205" s="96" t="s">
        <v>877</v>
      </c>
      <c r="H205" s="96" t="s">
        <v>134</v>
      </c>
      <c r="I205" s="93">
        <v>21.36204</v>
      </c>
      <c r="J205" s="95">
        <v>4920</v>
      </c>
      <c r="K205" s="83"/>
      <c r="L205" s="93">
        <v>4.0760361659999997</v>
      </c>
      <c r="M205" s="94">
        <v>8.2102292088811163E-9</v>
      </c>
      <c r="N205" s="94">
        <f t="shared" si="4"/>
        <v>1.7216593576023992E-3</v>
      </c>
      <c r="O205" s="94">
        <f>L205/'סכום נכסי הקרן'!$C$42</f>
        <v>1.2772323547587819E-4</v>
      </c>
    </row>
    <row r="206" spans="2:15">
      <c r="B206" s="86" t="s">
        <v>1556</v>
      </c>
      <c r="C206" s="83" t="s">
        <v>1557</v>
      </c>
      <c r="D206" s="96" t="s">
        <v>1401</v>
      </c>
      <c r="E206" s="96" t="s">
        <v>875</v>
      </c>
      <c r="F206" s="83"/>
      <c r="G206" s="96" t="s">
        <v>936</v>
      </c>
      <c r="H206" s="96" t="s">
        <v>132</v>
      </c>
      <c r="I206" s="93">
        <v>28.903297999999999</v>
      </c>
      <c r="J206" s="95">
        <v>11706</v>
      </c>
      <c r="K206" s="83"/>
      <c r="L206" s="93">
        <v>11.693099692000001</v>
      </c>
      <c r="M206" s="94">
        <v>4.1245936491961855E-8</v>
      </c>
      <c r="N206" s="94">
        <f t="shared" si="4"/>
        <v>4.9389980079262959E-3</v>
      </c>
      <c r="O206" s="94">
        <f>L206/'סכום נכסי הקרן'!$C$42</f>
        <v>3.6640512119642333E-4</v>
      </c>
    </row>
    <row r="207" spans="2:15">
      <c r="B207" s="86" t="s">
        <v>1558</v>
      </c>
      <c r="C207" s="83" t="s">
        <v>1559</v>
      </c>
      <c r="D207" s="96" t="s">
        <v>1401</v>
      </c>
      <c r="E207" s="96" t="s">
        <v>875</v>
      </c>
      <c r="F207" s="83"/>
      <c r="G207" s="96" t="s">
        <v>912</v>
      </c>
      <c r="H207" s="96" t="s">
        <v>132</v>
      </c>
      <c r="I207" s="93">
        <v>5.4406059999999998</v>
      </c>
      <c r="J207" s="95">
        <v>29398</v>
      </c>
      <c r="K207" s="83"/>
      <c r="L207" s="93">
        <v>5.5276282629999995</v>
      </c>
      <c r="M207" s="94">
        <v>5.7425799757478807E-9</v>
      </c>
      <c r="N207" s="94">
        <f t="shared" si="4"/>
        <v>2.3347910903549736E-3</v>
      </c>
      <c r="O207" s="94">
        <f>L207/'סכום נכסי הקרן'!$C$42</f>
        <v>1.7320910254609072E-4</v>
      </c>
    </row>
    <row r="208" spans="2:15">
      <c r="B208" s="86" t="s">
        <v>1560</v>
      </c>
      <c r="C208" s="83" t="s">
        <v>1561</v>
      </c>
      <c r="D208" s="96" t="s">
        <v>1384</v>
      </c>
      <c r="E208" s="96" t="s">
        <v>875</v>
      </c>
      <c r="F208" s="83"/>
      <c r="G208" s="96" t="s">
        <v>894</v>
      </c>
      <c r="H208" s="96" t="s">
        <v>132</v>
      </c>
      <c r="I208" s="93">
        <v>19.659780000000001</v>
      </c>
      <c r="J208" s="95">
        <v>7771</v>
      </c>
      <c r="K208" s="83"/>
      <c r="L208" s="93">
        <v>5.2799437569999998</v>
      </c>
      <c r="M208" s="94">
        <v>6.4491213088700488E-7</v>
      </c>
      <c r="N208" s="94">
        <f t="shared" si="4"/>
        <v>2.2301726988291446E-3</v>
      </c>
      <c r="O208" s="94">
        <f>L208/'סכום נכסי הקרן'!$C$42</f>
        <v>1.6544786952577396E-4</v>
      </c>
    </row>
    <row r="209" spans="2:15">
      <c r="B209" s="86" t="s">
        <v>1562</v>
      </c>
      <c r="C209" s="83" t="s">
        <v>1563</v>
      </c>
      <c r="D209" s="96" t="s">
        <v>30</v>
      </c>
      <c r="E209" s="96" t="s">
        <v>875</v>
      </c>
      <c r="F209" s="83"/>
      <c r="G209" s="96" t="s">
        <v>1456</v>
      </c>
      <c r="H209" s="96" t="s">
        <v>134</v>
      </c>
      <c r="I209" s="93">
        <v>10.053281</v>
      </c>
      <c r="J209" s="95">
        <v>9900</v>
      </c>
      <c r="K209" s="83"/>
      <c r="L209" s="93">
        <v>3.8598748780000003</v>
      </c>
      <c r="M209" s="94">
        <v>1.6610467561282357E-8</v>
      </c>
      <c r="N209" s="94">
        <f t="shared" si="4"/>
        <v>1.6303559223333742E-3</v>
      </c>
      <c r="O209" s="94">
        <f>L209/'סכום נכסי הקרן'!$C$42</f>
        <v>1.2094978745834332E-4</v>
      </c>
    </row>
    <row r="210" spans="2:15">
      <c r="B210" s="86" t="s">
        <v>1564</v>
      </c>
      <c r="C210" s="83" t="s">
        <v>1565</v>
      </c>
      <c r="D210" s="96" t="s">
        <v>1401</v>
      </c>
      <c r="E210" s="96" t="s">
        <v>875</v>
      </c>
      <c r="F210" s="83"/>
      <c r="G210" s="96" t="s">
        <v>894</v>
      </c>
      <c r="H210" s="96" t="s">
        <v>132</v>
      </c>
      <c r="I210" s="93">
        <v>16.599983999999999</v>
      </c>
      <c r="J210" s="95">
        <v>18790</v>
      </c>
      <c r="K210" s="83"/>
      <c r="L210" s="93">
        <v>10.779737142</v>
      </c>
      <c r="M210" s="94">
        <v>9.6971686169266844E-9</v>
      </c>
      <c r="N210" s="94">
        <f t="shared" si="4"/>
        <v>4.5532067349714593E-3</v>
      </c>
      <c r="O210" s="94">
        <f>L210/'סכום נכסי הקרן'!$C$42</f>
        <v>3.3778476178411223E-4</v>
      </c>
    </row>
    <row r="211" spans="2:15">
      <c r="B211" s="86" t="s">
        <v>1566</v>
      </c>
      <c r="C211" s="83" t="s">
        <v>1567</v>
      </c>
      <c r="D211" s="96" t="s">
        <v>1401</v>
      </c>
      <c r="E211" s="96" t="s">
        <v>875</v>
      </c>
      <c r="F211" s="83"/>
      <c r="G211" s="96" t="s">
        <v>1568</v>
      </c>
      <c r="H211" s="96" t="s">
        <v>132</v>
      </c>
      <c r="I211" s="93">
        <v>34.428818</v>
      </c>
      <c r="J211" s="95">
        <v>11884</v>
      </c>
      <c r="K211" s="93">
        <v>6.3062578000000008E-2</v>
      </c>
      <c r="L211" s="93">
        <v>14.203358391</v>
      </c>
      <c r="M211" s="94">
        <v>1.2134894314461827E-8</v>
      </c>
      <c r="N211" s="94">
        <f t="shared" si="4"/>
        <v>5.9992953662241152E-3</v>
      </c>
      <c r="O211" s="94">
        <f>L211/'סכום נכסי הקרן'!$C$42</f>
        <v>4.4506447304225988E-4</v>
      </c>
    </row>
    <row r="212" spans="2:15">
      <c r="B212" s="86" t="s">
        <v>1569</v>
      </c>
      <c r="C212" s="83" t="s">
        <v>1570</v>
      </c>
      <c r="D212" s="96" t="s">
        <v>1401</v>
      </c>
      <c r="E212" s="96" t="s">
        <v>875</v>
      </c>
      <c r="F212" s="83"/>
      <c r="G212" s="96" t="s">
        <v>1084</v>
      </c>
      <c r="H212" s="96" t="s">
        <v>132</v>
      </c>
      <c r="I212" s="93">
        <v>13.442826999999999</v>
      </c>
      <c r="J212" s="95">
        <v>14463</v>
      </c>
      <c r="K212" s="93">
        <v>4.08834E-2</v>
      </c>
      <c r="L212" s="93">
        <v>6.7601630539999995</v>
      </c>
      <c r="M212" s="94">
        <v>7.4582999118681469E-9</v>
      </c>
      <c r="N212" s="94">
        <f t="shared" si="4"/>
        <v>2.855396151270831E-3</v>
      </c>
      <c r="O212" s="94">
        <f>L212/'סכום נכסי הקרן'!$C$42</f>
        <v>2.1183077441844605E-4</v>
      </c>
    </row>
    <row r="213" spans="2:15">
      <c r="B213" s="86" t="s">
        <v>1571</v>
      </c>
      <c r="C213" s="83" t="s">
        <v>1572</v>
      </c>
      <c r="D213" s="96" t="s">
        <v>1401</v>
      </c>
      <c r="E213" s="96" t="s">
        <v>875</v>
      </c>
      <c r="F213" s="83"/>
      <c r="G213" s="96" t="s">
        <v>907</v>
      </c>
      <c r="H213" s="96" t="s">
        <v>132</v>
      </c>
      <c r="I213" s="93">
        <v>11.819082999999999</v>
      </c>
      <c r="J213" s="95">
        <v>5380</v>
      </c>
      <c r="K213" s="83"/>
      <c r="L213" s="93">
        <v>2.1975551360000001</v>
      </c>
      <c r="M213" s="94">
        <v>2.7945327962723998E-9</v>
      </c>
      <c r="N213" s="94">
        <f t="shared" si="4"/>
        <v>9.2821584737175602E-4</v>
      </c>
      <c r="O213" s="94">
        <f>L213/'סכום נכסי הקרן'!$C$42</f>
        <v>6.8860736430117708E-5</v>
      </c>
    </row>
    <row r="214" spans="2:15">
      <c r="B214" s="131"/>
      <c r="C214" s="131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1"/>
      <c r="D215" s="131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1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3" t="s">
        <v>216</v>
      </c>
      <c r="C217" s="131"/>
      <c r="D217" s="131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3" t="s">
        <v>112</v>
      </c>
      <c r="C218" s="131"/>
      <c r="D218" s="131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3" t="s">
        <v>198</v>
      </c>
      <c r="C219" s="131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3" t="s">
        <v>206</v>
      </c>
      <c r="C220" s="131"/>
      <c r="D220" s="131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3" t="s">
        <v>213</v>
      </c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1"/>
      <c r="D223" s="131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1"/>
      <c r="D224" s="131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1"/>
      <c r="D225" s="131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1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1"/>
      <c r="D227" s="131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1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1"/>
      <c r="D229" s="131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1"/>
      <c r="D230" s="131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1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1"/>
      <c r="D232" s="131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1"/>
      <c r="D233" s="131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1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1"/>
      <c r="D235" s="131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1"/>
      <c r="D236" s="131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1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1"/>
      <c r="D238" s="131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1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1"/>
      <c r="D240" s="131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1"/>
      <c r="D241" s="131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1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1"/>
      <c r="D243" s="131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1"/>
      <c r="D244" s="131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1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1"/>
      <c r="D247" s="131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1"/>
      <c r="D248" s="131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1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1"/>
      <c r="D250" s="131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1"/>
      <c r="D251" s="131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1"/>
      <c r="D252" s="131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1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1"/>
      <c r="D254" s="131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1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1"/>
      <c r="D256" s="131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1"/>
      <c r="D257" s="131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1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1"/>
      <c r="D259" s="131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1"/>
      <c r="D260" s="131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1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1"/>
      <c r="D262" s="131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1"/>
      <c r="D263" s="131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1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1"/>
      <c r="D265" s="131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1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1"/>
      <c r="D267" s="131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1"/>
      <c r="D268" s="131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1"/>
      <c r="D269" s="131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1"/>
      <c r="D270" s="131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1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1"/>
      <c r="D272" s="131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8"/>
      <c r="C273" s="131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8"/>
      <c r="C274" s="131"/>
      <c r="D274" s="131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9"/>
      <c r="C275" s="131"/>
      <c r="D275" s="131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1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1"/>
      <c r="D277" s="131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1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1"/>
      <c r="D279" s="131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1"/>
      <c r="D280" s="131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1"/>
      <c r="D281" s="131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1"/>
      <c r="D282" s="131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1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1"/>
      <c r="D284" s="131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1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1"/>
      <c r="D287" s="131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1"/>
      <c r="D288" s="131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1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1"/>
      <c r="D290" s="131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1"/>
      <c r="D293" s="131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8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8"/>
      <c r="C295" s="131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9"/>
      <c r="C296" s="131"/>
      <c r="D296" s="131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1"/>
      <c r="D297" s="131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1"/>
      <c r="D298" s="131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1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1"/>
      <c r="C302" s="131"/>
      <c r="D302" s="131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1"/>
      <c r="C303" s="131"/>
      <c r="D303" s="131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1"/>
      <c r="C304" s="131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1"/>
      <c r="C305" s="131"/>
      <c r="D305" s="131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1"/>
      <c r="C306" s="131"/>
      <c r="D306" s="131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1"/>
      <c r="D307" s="131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1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1"/>
      <c r="D309" s="131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1"/>
      <c r="D310" s="131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1"/>
      <c r="D311" s="131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1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1"/>
      <c r="D313" s="131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1"/>
      <c r="D314" s="131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1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1"/>
      <c r="D316" s="131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1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1"/>
      <c r="D318" s="131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1"/>
      <c r="D319" s="131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1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1"/>
      <c r="D321" s="131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1"/>
      <c r="D322" s="131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1"/>
      <c r="D323" s="131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1"/>
      <c r="D324" s="131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1"/>
      <c r="C325" s="131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1"/>
      <c r="C326" s="131"/>
      <c r="D326" s="131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1"/>
      <c r="C327" s="131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1"/>
      <c r="C359" s="131"/>
      <c r="D359" s="131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1"/>
      <c r="C360" s="131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38"/>
      <c r="C361" s="131"/>
      <c r="D361" s="131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8"/>
      <c r="C362" s="131"/>
      <c r="D362" s="131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9"/>
      <c r="C363" s="131"/>
      <c r="D363" s="131"/>
      <c r="E363" s="131"/>
      <c r="F363" s="131"/>
      <c r="G363" s="131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1"/>
      <c r="F364" s="131"/>
      <c r="G364" s="131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1"/>
      <c r="F365" s="131"/>
      <c r="G365" s="131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1"/>
      <c r="F366" s="131"/>
      <c r="G366" s="131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1"/>
      <c r="F367" s="131"/>
      <c r="G367" s="131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1"/>
      <c r="F368" s="131"/>
      <c r="G368" s="131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1"/>
      <c r="F369" s="131"/>
      <c r="G369" s="131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1"/>
      <c r="F370" s="131"/>
      <c r="G370" s="131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1"/>
      <c r="F371" s="131"/>
      <c r="G371" s="131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1"/>
      <c r="F372" s="131"/>
      <c r="G372" s="131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1"/>
      <c r="F373" s="131"/>
      <c r="G373" s="131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1"/>
      <c r="F374" s="131"/>
      <c r="G374" s="131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1"/>
      <c r="F375" s="131"/>
      <c r="G375" s="131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1"/>
      <c r="F376" s="131"/>
      <c r="G376" s="131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1"/>
      <c r="F377" s="131"/>
      <c r="G377" s="131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1"/>
      <c r="F378" s="131"/>
      <c r="G378" s="131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1"/>
      <c r="F379" s="131"/>
      <c r="G379" s="131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1"/>
      <c r="F380" s="131"/>
      <c r="G380" s="131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1"/>
      <c r="F381" s="131"/>
      <c r="G381" s="131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1"/>
      <c r="F382" s="131"/>
      <c r="G382" s="131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1"/>
      <c r="F383" s="131"/>
      <c r="G383" s="131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1"/>
      <c r="F384" s="131"/>
      <c r="G384" s="131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1"/>
      <c r="F385" s="131"/>
      <c r="G385" s="131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1"/>
      <c r="F386" s="131"/>
      <c r="G386" s="131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1"/>
      <c r="F387" s="131"/>
      <c r="G387" s="131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1"/>
      <c r="F388" s="131"/>
      <c r="G388" s="131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1"/>
      <c r="F389" s="131"/>
      <c r="G389" s="131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1"/>
      <c r="F390" s="131"/>
      <c r="G390" s="131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1"/>
      <c r="F391" s="131"/>
      <c r="G391" s="131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1"/>
      <c r="F392" s="131"/>
      <c r="G392" s="131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1"/>
      <c r="F393" s="131"/>
      <c r="G393" s="131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1"/>
      <c r="F394" s="131"/>
      <c r="G394" s="131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1"/>
      <c r="F395" s="131"/>
      <c r="G395" s="131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1"/>
      <c r="F396" s="131"/>
      <c r="G396" s="131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1"/>
      <c r="F397" s="131"/>
      <c r="G397" s="131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1"/>
      <c r="F398" s="131"/>
      <c r="G398" s="131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1"/>
      <c r="F399" s="131"/>
      <c r="G399" s="131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1"/>
      <c r="F400" s="131"/>
      <c r="G400" s="131"/>
      <c r="H400" s="132"/>
      <c r="I400" s="132"/>
      <c r="J400" s="132"/>
      <c r="K400" s="132"/>
      <c r="L400" s="132"/>
      <c r="M400" s="132"/>
      <c r="N400" s="132"/>
      <c r="O400" s="132"/>
    </row>
    <row r="401" spans="2:15">
      <c r="B401" s="131"/>
      <c r="C401" s="131"/>
      <c r="D401" s="131"/>
      <c r="E401" s="131"/>
      <c r="F401" s="131"/>
      <c r="G401" s="131"/>
      <c r="H401" s="132"/>
      <c r="I401" s="132"/>
      <c r="J401" s="132"/>
      <c r="K401" s="132"/>
      <c r="L401" s="132"/>
      <c r="M401" s="132"/>
      <c r="N401" s="132"/>
      <c r="O401" s="132"/>
    </row>
    <row r="402" spans="2:15">
      <c r="B402" s="131"/>
      <c r="C402" s="131"/>
      <c r="D402" s="131"/>
      <c r="E402" s="131"/>
      <c r="F402" s="131"/>
      <c r="G402" s="131"/>
      <c r="H402" s="132"/>
      <c r="I402" s="132"/>
      <c r="J402" s="132"/>
      <c r="K402" s="132"/>
      <c r="L402" s="132"/>
      <c r="M402" s="132"/>
      <c r="N402" s="132"/>
      <c r="O402" s="132"/>
    </row>
    <row r="403" spans="2:15">
      <c r="B403" s="131"/>
      <c r="C403" s="131"/>
      <c r="D403" s="131"/>
      <c r="E403" s="131"/>
      <c r="F403" s="131"/>
      <c r="G403" s="131"/>
      <c r="H403" s="132"/>
      <c r="I403" s="132"/>
      <c r="J403" s="132"/>
      <c r="K403" s="132"/>
      <c r="L403" s="132"/>
      <c r="M403" s="132"/>
      <c r="N403" s="132"/>
      <c r="O403" s="132"/>
    </row>
    <row r="404" spans="2:15">
      <c r="B404" s="131"/>
      <c r="C404" s="131"/>
      <c r="D404" s="131"/>
      <c r="E404" s="131"/>
      <c r="F404" s="131"/>
      <c r="G404" s="131"/>
      <c r="H404" s="132"/>
      <c r="I404" s="132"/>
      <c r="J404" s="132"/>
      <c r="K404" s="132"/>
      <c r="L404" s="132"/>
      <c r="M404" s="132"/>
      <c r="N404" s="132"/>
      <c r="O404" s="132"/>
    </row>
    <row r="405" spans="2:15">
      <c r="B405" s="131"/>
      <c r="C405" s="131"/>
      <c r="D405" s="131"/>
      <c r="E405" s="131"/>
      <c r="F405" s="131"/>
      <c r="G405" s="131"/>
      <c r="H405" s="132"/>
      <c r="I405" s="132"/>
      <c r="J405" s="132"/>
      <c r="K405" s="132"/>
      <c r="L405" s="132"/>
      <c r="M405" s="132"/>
      <c r="N405" s="132"/>
      <c r="O405" s="132"/>
    </row>
    <row r="406" spans="2:15">
      <c r="B406" s="131"/>
      <c r="C406" s="131"/>
      <c r="D406" s="131"/>
      <c r="E406" s="131"/>
      <c r="F406" s="131"/>
      <c r="G406" s="131"/>
      <c r="H406" s="132"/>
      <c r="I406" s="132"/>
      <c r="J406" s="132"/>
      <c r="K406" s="132"/>
      <c r="L406" s="132"/>
      <c r="M406" s="132"/>
      <c r="N406" s="132"/>
      <c r="O406" s="132"/>
    </row>
    <row r="407" spans="2:15">
      <c r="B407" s="131"/>
      <c r="C407" s="131"/>
      <c r="D407" s="131"/>
      <c r="E407" s="131"/>
      <c r="F407" s="131"/>
      <c r="G407" s="131"/>
      <c r="H407" s="132"/>
      <c r="I407" s="132"/>
      <c r="J407" s="132"/>
      <c r="K407" s="132"/>
      <c r="L407" s="132"/>
      <c r="M407" s="132"/>
      <c r="N407" s="132"/>
      <c r="O407" s="132"/>
    </row>
    <row r="408" spans="2:15">
      <c r="B408" s="131"/>
      <c r="C408" s="131"/>
      <c r="D408" s="131"/>
      <c r="E408" s="131"/>
      <c r="F408" s="131"/>
      <c r="G408" s="131"/>
      <c r="H408" s="132"/>
      <c r="I408" s="132"/>
      <c r="J408" s="132"/>
      <c r="K408" s="132"/>
      <c r="L408" s="132"/>
      <c r="M408" s="132"/>
      <c r="N408" s="132"/>
      <c r="O408" s="132"/>
    </row>
    <row r="409" spans="2:15">
      <c r="B409" s="131"/>
      <c r="C409" s="131"/>
      <c r="D409" s="131"/>
      <c r="E409" s="131"/>
      <c r="F409" s="131"/>
      <c r="G409" s="131"/>
      <c r="H409" s="132"/>
      <c r="I409" s="132"/>
      <c r="J409" s="132"/>
      <c r="K409" s="132"/>
      <c r="L409" s="132"/>
      <c r="M409" s="132"/>
      <c r="N409" s="132"/>
      <c r="O409" s="132"/>
    </row>
    <row r="410" spans="2:15">
      <c r="B410" s="131"/>
      <c r="C410" s="131"/>
      <c r="D410" s="131"/>
      <c r="E410" s="131"/>
      <c r="F410" s="131"/>
      <c r="G410" s="131"/>
      <c r="H410" s="132"/>
      <c r="I410" s="132"/>
      <c r="J410" s="132"/>
      <c r="K410" s="132"/>
      <c r="L410" s="132"/>
      <c r="M410" s="132"/>
      <c r="N410" s="132"/>
      <c r="O410" s="132"/>
    </row>
    <row r="411" spans="2:15">
      <c r="B411" s="131"/>
      <c r="C411" s="131"/>
      <c r="D411" s="131"/>
      <c r="E411" s="131"/>
      <c r="F411" s="131"/>
      <c r="G411" s="131"/>
      <c r="H411" s="132"/>
      <c r="I411" s="132"/>
      <c r="J411" s="132"/>
      <c r="K411" s="132"/>
      <c r="L411" s="132"/>
      <c r="M411" s="132"/>
      <c r="N411" s="132"/>
      <c r="O411" s="132"/>
    </row>
    <row r="412" spans="2:15">
      <c r="B412" s="131"/>
      <c r="C412" s="131"/>
      <c r="D412" s="131"/>
      <c r="E412" s="131"/>
      <c r="F412" s="131"/>
      <c r="G412" s="131"/>
      <c r="H412" s="132"/>
      <c r="I412" s="132"/>
      <c r="J412" s="132"/>
      <c r="K412" s="132"/>
      <c r="L412" s="132"/>
      <c r="M412" s="132"/>
      <c r="N412" s="132"/>
      <c r="O412" s="132"/>
    </row>
    <row r="413" spans="2:15">
      <c r="B413" s="131"/>
      <c r="C413" s="131"/>
      <c r="D413" s="131"/>
      <c r="E413" s="131"/>
      <c r="F413" s="131"/>
      <c r="G413" s="131"/>
      <c r="H413" s="132"/>
      <c r="I413" s="132"/>
      <c r="J413" s="132"/>
      <c r="K413" s="132"/>
      <c r="L413" s="132"/>
      <c r="M413" s="132"/>
      <c r="N413" s="132"/>
      <c r="O413" s="132"/>
    </row>
    <row r="414" spans="2:15">
      <c r="B414" s="131"/>
      <c r="C414" s="131"/>
      <c r="D414" s="131"/>
      <c r="E414" s="131"/>
      <c r="F414" s="131"/>
      <c r="G414" s="131"/>
      <c r="H414" s="132"/>
      <c r="I414" s="132"/>
      <c r="J414" s="132"/>
      <c r="K414" s="132"/>
      <c r="L414" s="132"/>
      <c r="M414" s="132"/>
      <c r="N414" s="132"/>
      <c r="O414" s="132"/>
    </row>
    <row r="415" spans="2:15">
      <c r="B415" s="131"/>
      <c r="C415" s="131"/>
      <c r="D415" s="131"/>
      <c r="E415" s="131"/>
      <c r="F415" s="131"/>
      <c r="G415" s="131"/>
      <c r="H415" s="132"/>
      <c r="I415" s="132"/>
      <c r="J415" s="132"/>
      <c r="K415" s="132"/>
      <c r="L415" s="132"/>
      <c r="M415" s="132"/>
      <c r="N415" s="132"/>
      <c r="O415" s="132"/>
    </row>
    <row r="416" spans="2:15">
      <c r="B416" s="131"/>
      <c r="C416" s="131"/>
      <c r="D416" s="131"/>
      <c r="E416" s="131"/>
      <c r="F416" s="131"/>
      <c r="G416" s="131"/>
      <c r="H416" s="132"/>
      <c r="I416" s="132"/>
      <c r="J416" s="132"/>
      <c r="K416" s="132"/>
      <c r="L416" s="132"/>
      <c r="M416" s="132"/>
      <c r="N416" s="132"/>
      <c r="O416" s="132"/>
    </row>
    <row r="417" spans="2:15">
      <c r="B417" s="131"/>
      <c r="C417" s="131"/>
      <c r="D417" s="131"/>
      <c r="E417" s="131"/>
      <c r="F417" s="131"/>
      <c r="G417" s="131"/>
      <c r="H417" s="132"/>
      <c r="I417" s="132"/>
      <c r="J417" s="132"/>
      <c r="K417" s="132"/>
      <c r="L417" s="132"/>
      <c r="M417" s="132"/>
      <c r="N417" s="132"/>
      <c r="O417" s="132"/>
    </row>
    <row r="418" spans="2:15">
      <c r="B418" s="131"/>
      <c r="C418" s="131"/>
      <c r="D418" s="131"/>
      <c r="E418" s="131"/>
      <c r="F418" s="131"/>
      <c r="G418" s="131"/>
      <c r="H418" s="132"/>
      <c r="I418" s="132"/>
      <c r="J418" s="132"/>
      <c r="K418" s="132"/>
      <c r="L418" s="132"/>
      <c r="M418" s="132"/>
      <c r="N418" s="132"/>
      <c r="O418" s="132"/>
    </row>
    <row r="419" spans="2:15">
      <c r="B419" s="131"/>
      <c r="C419" s="131"/>
      <c r="D419" s="131"/>
      <c r="E419" s="131"/>
      <c r="F419" s="131"/>
      <c r="G419" s="131"/>
      <c r="H419" s="132"/>
      <c r="I419" s="132"/>
      <c r="J419" s="132"/>
      <c r="K419" s="132"/>
      <c r="L419" s="132"/>
      <c r="M419" s="132"/>
      <c r="N419" s="132"/>
      <c r="O419" s="132"/>
    </row>
    <row r="420" spans="2:15">
      <c r="B420" s="131"/>
      <c r="C420" s="131"/>
      <c r="D420" s="131"/>
      <c r="E420" s="131"/>
      <c r="F420" s="131"/>
      <c r="G420" s="131"/>
      <c r="H420" s="132"/>
      <c r="I420" s="132"/>
      <c r="J420" s="132"/>
      <c r="K420" s="132"/>
      <c r="L420" s="132"/>
      <c r="M420" s="132"/>
      <c r="N420" s="132"/>
      <c r="O420" s="132"/>
    </row>
    <row r="421" spans="2:15">
      <c r="B421" s="131"/>
      <c r="C421" s="131"/>
      <c r="D421" s="131"/>
      <c r="E421" s="131"/>
      <c r="F421" s="131"/>
      <c r="G421" s="131"/>
      <c r="H421" s="132"/>
      <c r="I421" s="132"/>
      <c r="J421" s="132"/>
      <c r="K421" s="132"/>
      <c r="L421" s="132"/>
      <c r="M421" s="132"/>
      <c r="N421" s="132"/>
      <c r="O421" s="132"/>
    </row>
    <row r="422" spans="2:15">
      <c r="B422" s="131"/>
      <c r="C422" s="131"/>
      <c r="D422" s="131"/>
      <c r="E422" s="131"/>
      <c r="F422" s="131"/>
      <c r="G422" s="131"/>
      <c r="H422" s="132"/>
      <c r="I422" s="132"/>
      <c r="J422" s="132"/>
      <c r="K422" s="132"/>
      <c r="L422" s="132"/>
      <c r="M422" s="132"/>
      <c r="N422" s="132"/>
      <c r="O422" s="132"/>
    </row>
    <row r="423" spans="2:15">
      <c r="B423" s="131"/>
      <c r="C423" s="131"/>
      <c r="D423" s="131"/>
      <c r="E423" s="131"/>
      <c r="F423" s="131"/>
      <c r="G423" s="131"/>
      <c r="H423" s="132"/>
      <c r="I423" s="132"/>
      <c r="J423" s="132"/>
      <c r="K423" s="132"/>
      <c r="L423" s="132"/>
      <c r="M423" s="132"/>
      <c r="N423" s="132"/>
      <c r="O423" s="132"/>
    </row>
    <row r="424" spans="2:15">
      <c r="B424" s="131"/>
      <c r="C424" s="131"/>
      <c r="D424" s="131"/>
      <c r="E424" s="131"/>
      <c r="F424" s="131"/>
      <c r="G424" s="131"/>
      <c r="H424" s="132"/>
      <c r="I424" s="132"/>
      <c r="J424" s="132"/>
      <c r="K424" s="132"/>
      <c r="L424" s="132"/>
      <c r="M424" s="132"/>
      <c r="N424" s="132"/>
      <c r="O424" s="132"/>
    </row>
    <row r="425" spans="2:15">
      <c r="B425" s="131"/>
      <c r="C425" s="131"/>
      <c r="D425" s="131"/>
      <c r="E425" s="131"/>
      <c r="F425" s="131"/>
      <c r="G425" s="131"/>
      <c r="H425" s="132"/>
      <c r="I425" s="132"/>
      <c r="J425" s="132"/>
      <c r="K425" s="132"/>
      <c r="L425" s="132"/>
      <c r="M425" s="132"/>
      <c r="N425" s="132"/>
      <c r="O425" s="132"/>
    </row>
    <row r="426" spans="2:15">
      <c r="B426" s="131"/>
      <c r="C426" s="131"/>
      <c r="D426" s="131"/>
      <c r="E426" s="131"/>
      <c r="F426" s="131"/>
      <c r="G426" s="131"/>
      <c r="H426" s="132"/>
      <c r="I426" s="132"/>
      <c r="J426" s="132"/>
      <c r="K426" s="132"/>
      <c r="L426" s="132"/>
      <c r="M426" s="132"/>
      <c r="N426" s="132"/>
      <c r="O426" s="132"/>
    </row>
    <row r="427" spans="2:15">
      <c r="B427" s="131"/>
      <c r="C427" s="131"/>
      <c r="D427" s="131"/>
      <c r="E427" s="131"/>
      <c r="F427" s="131"/>
      <c r="G427" s="131"/>
      <c r="H427" s="132"/>
      <c r="I427" s="132"/>
      <c r="J427" s="132"/>
      <c r="K427" s="132"/>
      <c r="L427" s="132"/>
      <c r="M427" s="132"/>
      <c r="N427" s="132"/>
      <c r="O427" s="132"/>
    </row>
    <row r="428" spans="2:15">
      <c r="B428" s="131"/>
      <c r="C428" s="131"/>
      <c r="D428" s="131"/>
      <c r="E428" s="131"/>
      <c r="F428" s="131"/>
      <c r="G428" s="131"/>
      <c r="H428" s="132"/>
      <c r="I428" s="132"/>
      <c r="J428" s="132"/>
      <c r="K428" s="132"/>
      <c r="L428" s="132"/>
      <c r="M428" s="132"/>
      <c r="N428" s="132"/>
      <c r="O428" s="132"/>
    </row>
    <row r="429" spans="2:15">
      <c r="B429" s="131"/>
      <c r="C429" s="131"/>
      <c r="D429" s="131"/>
      <c r="E429" s="131"/>
      <c r="F429" s="131"/>
      <c r="G429" s="131"/>
      <c r="H429" s="132"/>
      <c r="I429" s="132"/>
      <c r="J429" s="132"/>
      <c r="K429" s="132"/>
      <c r="L429" s="132"/>
      <c r="M429" s="132"/>
      <c r="N429" s="132"/>
      <c r="O429" s="132"/>
    </row>
    <row r="430" spans="2:15">
      <c r="B430" s="131"/>
      <c r="C430" s="131"/>
      <c r="D430" s="131"/>
      <c r="E430" s="131"/>
      <c r="F430" s="131"/>
      <c r="G430" s="131"/>
      <c r="H430" s="132"/>
      <c r="I430" s="132"/>
      <c r="J430" s="132"/>
      <c r="K430" s="132"/>
      <c r="L430" s="132"/>
      <c r="M430" s="132"/>
      <c r="N430" s="132"/>
      <c r="O430" s="132"/>
    </row>
    <row r="431" spans="2:15">
      <c r="B431" s="131"/>
      <c r="C431" s="131"/>
      <c r="D431" s="131"/>
      <c r="E431" s="131"/>
      <c r="F431" s="131"/>
      <c r="G431" s="131"/>
      <c r="H431" s="132"/>
      <c r="I431" s="132"/>
      <c r="J431" s="132"/>
      <c r="K431" s="132"/>
      <c r="L431" s="132"/>
      <c r="M431" s="132"/>
      <c r="N431" s="132"/>
      <c r="O431" s="132"/>
    </row>
    <row r="432" spans="2:15">
      <c r="B432" s="131"/>
      <c r="C432" s="131"/>
      <c r="D432" s="131"/>
      <c r="E432" s="131"/>
      <c r="F432" s="131"/>
      <c r="G432" s="131"/>
      <c r="H432" s="132"/>
      <c r="I432" s="132"/>
      <c r="J432" s="132"/>
      <c r="K432" s="132"/>
      <c r="L432" s="132"/>
      <c r="M432" s="132"/>
      <c r="N432" s="132"/>
      <c r="O432" s="132"/>
    </row>
    <row r="433" spans="2:15">
      <c r="B433" s="131"/>
      <c r="C433" s="131"/>
      <c r="D433" s="131"/>
      <c r="E433" s="131"/>
      <c r="F433" s="131"/>
      <c r="G433" s="131"/>
      <c r="H433" s="132"/>
      <c r="I433" s="132"/>
      <c r="J433" s="132"/>
      <c r="K433" s="132"/>
      <c r="L433" s="132"/>
      <c r="M433" s="132"/>
      <c r="N433" s="132"/>
      <c r="O433" s="132"/>
    </row>
    <row r="434" spans="2:15">
      <c r="B434" s="131"/>
      <c r="C434" s="131"/>
      <c r="D434" s="131"/>
      <c r="E434" s="131"/>
      <c r="F434" s="131"/>
      <c r="G434" s="131"/>
      <c r="H434" s="132"/>
      <c r="I434" s="132"/>
      <c r="J434" s="132"/>
      <c r="K434" s="132"/>
      <c r="L434" s="132"/>
      <c r="M434" s="132"/>
      <c r="N434" s="132"/>
      <c r="O434" s="132"/>
    </row>
    <row r="435" spans="2:15">
      <c r="B435" s="131"/>
      <c r="C435" s="131"/>
      <c r="D435" s="131"/>
      <c r="E435" s="131"/>
      <c r="F435" s="131"/>
      <c r="G435" s="131"/>
      <c r="H435" s="132"/>
      <c r="I435" s="132"/>
      <c r="J435" s="132"/>
      <c r="K435" s="132"/>
      <c r="L435" s="132"/>
      <c r="M435" s="132"/>
      <c r="N435" s="132"/>
      <c r="O435" s="132"/>
    </row>
    <row r="436" spans="2:15">
      <c r="B436" s="131"/>
      <c r="C436" s="131"/>
      <c r="D436" s="131"/>
      <c r="E436" s="131"/>
      <c r="F436" s="131"/>
      <c r="G436" s="131"/>
      <c r="H436" s="132"/>
      <c r="I436" s="132"/>
      <c r="J436" s="132"/>
      <c r="K436" s="132"/>
      <c r="L436" s="132"/>
      <c r="M436" s="132"/>
      <c r="N436" s="132"/>
      <c r="O436" s="132"/>
    </row>
    <row r="437" spans="2:15">
      <c r="B437" s="131"/>
      <c r="C437" s="131"/>
      <c r="D437" s="131"/>
      <c r="E437" s="131"/>
      <c r="F437" s="131"/>
      <c r="G437" s="131"/>
      <c r="H437" s="132"/>
      <c r="I437" s="132"/>
      <c r="J437" s="132"/>
      <c r="K437" s="132"/>
      <c r="L437" s="132"/>
      <c r="M437" s="132"/>
      <c r="N437" s="132"/>
      <c r="O437" s="132"/>
    </row>
    <row r="438" spans="2:15">
      <c r="B438" s="131"/>
      <c r="C438" s="131"/>
      <c r="D438" s="131"/>
      <c r="E438" s="131"/>
      <c r="F438" s="131"/>
      <c r="G438" s="131"/>
      <c r="H438" s="132"/>
      <c r="I438" s="132"/>
      <c r="J438" s="132"/>
      <c r="K438" s="132"/>
      <c r="L438" s="132"/>
      <c r="M438" s="132"/>
      <c r="N438" s="132"/>
      <c r="O438" s="132"/>
    </row>
    <row r="439" spans="2:15">
      <c r="B439" s="131"/>
      <c r="C439" s="131"/>
      <c r="D439" s="131"/>
      <c r="E439" s="131"/>
      <c r="F439" s="131"/>
      <c r="G439" s="131"/>
      <c r="H439" s="132"/>
      <c r="I439" s="132"/>
      <c r="J439" s="132"/>
      <c r="K439" s="132"/>
      <c r="L439" s="132"/>
      <c r="M439" s="132"/>
      <c r="N439" s="132"/>
      <c r="O439" s="132"/>
    </row>
    <row r="440" spans="2:15">
      <c r="B440" s="131"/>
      <c r="C440" s="131"/>
      <c r="D440" s="131"/>
      <c r="E440" s="131"/>
      <c r="F440" s="131"/>
      <c r="G440" s="131"/>
      <c r="H440" s="132"/>
      <c r="I440" s="132"/>
      <c r="J440" s="132"/>
      <c r="K440" s="132"/>
      <c r="L440" s="132"/>
      <c r="M440" s="132"/>
      <c r="N440" s="132"/>
      <c r="O440" s="132"/>
    </row>
    <row r="441" spans="2:15">
      <c r="B441" s="131"/>
      <c r="C441" s="131"/>
      <c r="D441" s="131"/>
      <c r="E441" s="131"/>
      <c r="F441" s="131"/>
      <c r="G441" s="131"/>
      <c r="H441" s="132"/>
      <c r="I441" s="132"/>
      <c r="J441" s="132"/>
      <c r="K441" s="132"/>
      <c r="L441" s="132"/>
      <c r="M441" s="132"/>
      <c r="N441" s="132"/>
      <c r="O441" s="132"/>
    </row>
    <row r="442" spans="2:15">
      <c r="B442" s="131"/>
      <c r="C442" s="131"/>
      <c r="D442" s="131"/>
      <c r="E442" s="131"/>
      <c r="F442" s="131"/>
      <c r="G442" s="131"/>
      <c r="H442" s="132"/>
      <c r="I442" s="132"/>
      <c r="J442" s="132"/>
      <c r="K442" s="132"/>
      <c r="L442" s="132"/>
      <c r="M442" s="132"/>
      <c r="N442" s="132"/>
      <c r="O442" s="132"/>
    </row>
    <row r="443" spans="2:15">
      <c r="B443" s="131"/>
      <c r="C443" s="131"/>
      <c r="D443" s="131"/>
      <c r="E443" s="131"/>
      <c r="F443" s="131"/>
      <c r="G443" s="131"/>
      <c r="H443" s="132"/>
      <c r="I443" s="132"/>
      <c r="J443" s="132"/>
      <c r="K443" s="132"/>
      <c r="L443" s="132"/>
      <c r="M443" s="132"/>
      <c r="N443" s="132"/>
      <c r="O443" s="132"/>
    </row>
    <row r="444" spans="2:15">
      <c r="B444" s="131"/>
      <c r="C444" s="131"/>
      <c r="D444" s="131"/>
      <c r="E444" s="131"/>
      <c r="F444" s="131"/>
      <c r="G444" s="131"/>
      <c r="H444" s="132"/>
      <c r="I444" s="132"/>
      <c r="J444" s="132"/>
      <c r="K444" s="132"/>
      <c r="L444" s="132"/>
      <c r="M444" s="132"/>
      <c r="N444" s="132"/>
      <c r="O444" s="132"/>
    </row>
    <row r="445" spans="2:15">
      <c r="B445" s="131"/>
      <c r="C445" s="131"/>
      <c r="D445" s="131"/>
      <c r="E445" s="131"/>
      <c r="F445" s="131"/>
      <c r="G445" s="131"/>
      <c r="H445" s="132"/>
      <c r="I445" s="132"/>
      <c r="J445" s="132"/>
      <c r="K445" s="132"/>
      <c r="L445" s="132"/>
      <c r="M445" s="132"/>
      <c r="N445" s="132"/>
      <c r="O445" s="132"/>
    </row>
    <row r="446" spans="2:15">
      <c r="B446" s="131"/>
      <c r="C446" s="131"/>
      <c r="D446" s="131"/>
      <c r="E446" s="131"/>
      <c r="F446" s="131"/>
      <c r="G446" s="131"/>
      <c r="H446" s="132"/>
      <c r="I446" s="132"/>
      <c r="J446" s="132"/>
      <c r="K446" s="132"/>
      <c r="L446" s="132"/>
      <c r="M446" s="132"/>
      <c r="N446" s="132"/>
      <c r="O446" s="132"/>
    </row>
    <row r="447" spans="2:15">
      <c r="B447" s="131"/>
      <c r="C447" s="131"/>
      <c r="D447" s="131"/>
      <c r="E447" s="131"/>
      <c r="F447" s="131"/>
      <c r="G447" s="131"/>
      <c r="H447" s="132"/>
      <c r="I447" s="132"/>
      <c r="J447" s="132"/>
      <c r="K447" s="132"/>
      <c r="L447" s="132"/>
      <c r="M447" s="132"/>
      <c r="N447" s="132"/>
      <c r="O447" s="132"/>
    </row>
    <row r="448" spans="2:15">
      <c r="B448" s="131"/>
      <c r="C448" s="131"/>
      <c r="D448" s="131"/>
      <c r="E448" s="131"/>
      <c r="F448" s="131"/>
      <c r="G448" s="131"/>
      <c r="H448" s="132"/>
      <c r="I448" s="132"/>
      <c r="J448" s="132"/>
      <c r="K448" s="132"/>
      <c r="L448" s="132"/>
      <c r="M448" s="132"/>
      <c r="N448" s="132"/>
      <c r="O448" s="132"/>
    </row>
    <row r="449" spans="2:15">
      <c r="B449" s="131"/>
      <c r="C449" s="131"/>
      <c r="D449" s="131"/>
      <c r="E449" s="131"/>
      <c r="F449" s="131"/>
      <c r="G449" s="131"/>
      <c r="H449" s="132"/>
      <c r="I449" s="132"/>
      <c r="J449" s="132"/>
      <c r="K449" s="132"/>
      <c r="L449" s="132"/>
      <c r="M449" s="132"/>
      <c r="N449" s="132"/>
      <c r="O449" s="132"/>
    </row>
    <row r="450" spans="2:15">
      <c r="B450" s="131"/>
      <c r="C450" s="131"/>
      <c r="D450" s="131"/>
      <c r="E450" s="131"/>
      <c r="F450" s="131"/>
      <c r="G450" s="131"/>
      <c r="H450" s="132"/>
      <c r="I450" s="132"/>
      <c r="J450" s="132"/>
      <c r="K450" s="132"/>
      <c r="L450" s="132"/>
      <c r="M450" s="132"/>
      <c r="N450" s="132"/>
      <c r="O450" s="132"/>
    </row>
    <row r="451" spans="2:15">
      <c r="B451" s="131"/>
      <c r="C451" s="131"/>
      <c r="D451" s="131"/>
      <c r="E451" s="131"/>
      <c r="F451" s="131"/>
      <c r="G451" s="131"/>
      <c r="H451" s="132"/>
      <c r="I451" s="132"/>
      <c r="J451" s="132"/>
      <c r="K451" s="132"/>
      <c r="L451" s="132"/>
      <c r="M451" s="132"/>
      <c r="N451" s="132"/>
      <c r="O451" s="132"/>
    </row>
    <row r="452" spans="2:15">
      <c r="B452" s="131"/>
      <c r="C452" s="131"/>
      <c r="D452" s="131"/>
      <c r="E452" s="131"/>
      <c r="F452" s="131"/>
      <c r="G452" s="131"/>
      <c r="H452" s="132"/>
      <c r="I452" s="132"/>
      <c r="J452" s="132"/>
      <c r="K452" s="132"/>
      <c r="L452" s="132"/>
      <c r="M452" s="132"/>
      <c r="N452" s="132"/>
      <c r="O452" s="132"/>
    </row>
    <row r="453" spans="2:15">
      <c r="B453" s="131"/>
      <c r="C453" s="131"/>
      <c r="D453" s="131"/>
      <c r="E453" s="131"/>
      <c r="F453" s="131"/>
      <c r="G453" s="131"/>
      <c r="H453" s="132"/>
      <c r="I453" s="132"/>
      <c r="J453" s="132"/>
      <c r="K453" s="132"/>
      <c r="L453" s="132"/>
      <c r="M453" s="132"/>
      <c r="N453" s="132"/>
      <c r="O453" s="132"/>
    </row>
    <row r="454" spans="2:15">
      <c r="B454" s="131"/>
      <c r="C454" s="131"/>
      <c r="D454" s="131"/>
      <c r="E454" s="131"/>
      <c r="F454" s="131"/>
      <c r="G454" s="131"/>
      <c r="H454" s="132"/>
      <c r="I454" s="132"/>
      <c r="J454" s="132"/>
      <c r="K454" s="132"/>
      <c r="L454" s="132"/>
      <c r="M454" s="132"/>
      <c r="N454" s="132"/>
      <c r="O454" s="132"/>
    </row>
    <row r="455" spans="2:15">
      <c r="B455" s="131"/>
      <c r="C455" s="131"/>
      <c r="D455" s="131"/>
      <c r="E455" s="131"/>
      <c r="F455" s="131"/>
      <c r="G455" s="131"/>
      <c r="H455" s="132"/>
      <c r="I455" s="132"/>
      <c r="J455" s="132"/>
      <c r="K455" s="132"/>
      <c r="L455" s="132"/>
      <c r="M455" s="132"/>
      <c r="N455" s="132"/>
      <c r="O455" s="132"/>
    </row>
    <row r="456" spans="2:15">
      <c r="B456" s="131"/>
      <c r="C456" s="131"/>
      <c r="D456" s="131"/>
      <c r="E456" s="131"/>
      <c r="F456" s="131"/>
      <c r="G456" s="131"/>
      <c r="H456" s="132"/>
      <c r="I456" s="132"/>
      <c r="J456" s="132"/>
      <c r="K456" s="132"/>
      <c r="L456" s="132"/>
      <c r="M456" s="132"/>
      <c r="N456" s="132"/>
      <c r="O456" s="132"/>
    </row>
    <row r="457" spans="2:15">
      <c r="B457" s="131"/>
      <c r="C457" s="131"/>
      <c r="D457" s="131"/>
      <c r="E457" s="131"/>
      <c r="F457" s="131"/>
      <c r="G457" s="131"/>
      <c r="H457" s="132"/>
      <c r="I457" s="132"/>
      <c r="J457" s="132"/>
      <c r="K457" s="132"/>
      <c r="L457" s="132"/>
      <c r="M457" s="132"/>
      <c r="N457" s="132"/>
      <c r="O457" s="132"/>
    </row>
    <row r="458" spans="2:15">
      <c r="B458" s="131"/>
      <c r="C458" s="131"/>
      <c r="D458" s="131"/>
      <c r="E458" s="131"/>
      <c r="F458" s="131"/>
      <c r="G458" s="131"/>
      <c r="H458" s="132"/>
      <c r="I458" s="132"/>
      <c r="J458" s="132"/>
      <c r="K458" s="132"/>
      <c r="L458" s="132"/>
      <c r="M458" s="132"/>
      <c r="N458" s="132"/>
      <c r="O458" s="132"/>
    </row>
    <row r="459" spans="2:15">
      <c r="B459" s="131"/>
      <c r="C459" s="131"/>
      <c r="D459" s="131"/>
      <c r="E459" s="131"/>
      <c r="F459" s="131"/>
      <c r="G459" s="131"/>
      <c r="H459" s="132"/>
      <c r="I459" s="132"/>
      <c r="J459" s="132"/>
      <c r="K459" s="132"/>
      <c r="L459" s="132"/>
      <c r="M459" s="132"/>
      <c r="N459" s="132"/>
      <c r="O459" s="132"/>
    </row>
    <row r="460" spans="2:15">
      <c r="B460" s="131"/>
      <c r="C460" s="131"/>
      <c r="D460" s="131"/>
      <c r="E460" s="131"/>
      <c r="F460" s="131"/>
      <c r="G460" s="131"/>
      <c r="H460" s="132"/>
      <c r="I460" s="132"/>
      <c r="J460" s="132"/>
      <c r="K460" s="132"/>
      <c r="L460" s="132"/>
      <c r="M460" s="132"/>
      <c r="N460" s="132"/>
      <c r="O460" s="132"/>
    </row>
    <row r="461" spans="2:15">
      <c r="B461" s="131"/>
      <c r="C461" s="131"/>
      <c r="D461" s="131"/>
      <c r="E461" s="131"/>
      <c r="F461" s="131"/>
      <c r="G461" s="131"/>
      <c r="H461" s="132"/>
      <c r="I461" s="132"/>
      <c r="J461" s="132"/>
      <c r="K461" s="132"/>
      <c r="L461" s="132"/>
      <c r="M461" s="132"/>
      <c r="N461" s="132"/>
      <c r="O461" s="132"/>
    </row>
    <row r="462" spans="2:15">
      <c r="B462" s="131"/>
      <c r="C462" s="131"/>
      <c r="D462" s="131"/>
      <c r="E462" s="131"/>
      <c r="F462" s="131"/>
      <c r="G462" s="131"/>
      <c r="H462" s="132"/>
      <c r="I462" s="132"/>
      <c r="J462" s="132"/>
      <c r="K462" s="132"/>
      <c r="L462" s="132"/>
      <c r="M462" s="132"/>
      <c r="N462" s="132"/>
      <c r="O462" s="132"/>
    </row>
    <row r="463" spans="2:15">
      <c r="B463" s="131"/>
      <c r="C463" s="131"/>
      <c r="D463" s="131"/>
      <c r="E463" s="131"/>
      <c r="F463" s="131"/>
      <c r="G463" s="131"/>
      <c r="H463" s="132"/>
      <c r="I463" s="132"/>
      <c r="J463" s="132"/>
      <c r="K463" s="132"/>
      <c r="L463" s="132"/>
      <c r="M463" s="132"/>
      <c r="N463" s="132"/>
      <c r="O463" s="132"/>
    </row>
    <row r="464" spans="2:15">
      <c r="B464" s="131"/>
      <c r="C464" s="131"/>
      <c r="D464" s="131"/>
      <c r="E464" s="131"/>
      <c r="F464" s="131"/>
      <c r="G464" s="131"/>
      <c r="H464" s="132"/>
      <c r="I464" s="132"/>
      <c r="J464" s="132"/>
      <c r="K464" s="132"/>
      <c r="L464" s="132"/>
      <c r="M464" s="132"/>
      <c r="N464" s="132"/>
      <c r="O464" s="132"/>
    </row>
    <row r="465" spans="2:15">
      <c r="B465" s="131"/>
      <c r="C465" s="131"/>
      <c r="D465" s="131"/>
      <c r="E465" s="131"/>
      <c r="F465" s="131"/>
      <c r="G465" s="131"/>
      <c r="H465" s="132"/>
      <c r="I465" s="132"/>
      <c r="J465" s="132"/>
      <c r="K465" s="132"/>
      <c r="L465" s="132"/>
      <c r="M465" s="132"/>
      <c r="N465" s="132"/>
      <c r="O465" s="132"/>
    </row>
    <row r="466" spans="2:15">
      <c r="B466" s="131"/>
      <c r="C466" s="131"/>
      <c r="D466" s="131"/>
      <c r="E466" s="131"/>
      <c r="F466" s="131"/>
      <c r="G466" s="131"/>
      <c r="H466" s="132"/>
      <c r="I466" s="132"/>
      <c r="J466" s="132"/>
      <c r="K466" s="132"/>
      <c r="L466" s="132"/>
      <c r="M466" s="132"/>
      <c r="N466" s="132"/>
      <c r="O466" s="132"/>
    </row>
    <row r="467" spans="2:15">
      <c r="B467" s="131"/>
      <c r="C467" s="131"/>
      <c r="D467" s="131"/>
      <c r="E467" s="131"/>
      <c r="F467" s="131"/>
      <c r="G467" s="131"/>
      <c r="H467" s="132"/>
      <c r="I467" s="132"/>
      <c r="J467" s="132"/>
      <c r="K467" s="132"/>
      <c r="L467" s="132"/>
      <c r="M467" s="132"/>
      <c r="N467" s="132"/>
      <c r="O467" s="132"/>
    </row>
    <row r="468" spans="2:15">
      <c r="B468" s="131"/>
      <c r="C468" s="131"/>
      <c r="D468" s="131"/>
      <c r="E468" s="131"/>
      <c r="F468" s="131"/>
      <c r="G468" s="131"/>
      <c r="H468" s="132"/>
      <c r="I468" s="132"/>
      <c r="J468" s="132"/>
      <c r="K468" s="132"/>
      <c r="L468" s="132"/>
      <c r="M468" s="132"/>
      <c r="N468" s="132"/>
      <c r="O468" s="132"/>
    </row>
    <row r="469" spans="2:15">
      <c r="B469" s="131"/>
      <c r="C469" s="131"/>
      <c r="D469" s="131"/>
      <c r="E469" s="131"/>
      <c r="F469" s="131"/>
      <c r="G469" s="131"/>
      <c r="H469" s="132"/>
      <c r="I469" s="132"/>
      <c r="J469" s="132"/>
      <c r="K469" s="132"/>
      <c r="L469" s="132"/>
      <c r="M469" s="132"/>
      <c r="N469" s="132"/>
      <c r="O469" s="132"/>
    </row>
    <row r="470" spans="2:15">
      <c r="B470" s="131"/>
      <c r="C470" s="131"/>
      <c r="D470" s="131"/>
      <c r="E470" s="131"/>
      <c r="F470" s="131"/>
      <c r="G470" s="131"/>
      <c r="H470" s="132"/>
      <c r="I470" s="132"/>
      <c r="J470" s="132"/>
      <c r="K470" s="132"/>
      <c r="L470" s="132"/>
      <c r="M470" s="132"/>
      <c r="N470" s="132"/>
      <c r="O470" s="132"/>
    </row>
    <row r="471" spans="2:15">
      <c r="B471" s="131"/>
      <c r="C471" s="131"/>
      <c r="D471" s="131"/>
      <c r="E471" s="131"/>
      <c r="F471" s="131"/>
      <c r="G471" s="131"/>
      <c r="H471" s="132"/>
      <c r="I471" s="132"/>
      <c r="J471" s="132"/>
      <c r="K471" s="132"/>
      <c r="L471" s="132"/>
      <c r="M471" s="132"/>
      <c r="N471" s="132"/>
      <c r="O471" s="132"/>
    </row>
    <row r="472" spans="2:15">
      <c r="B472" s="131"/>
      <c r="C472" s="131"/>
      <c r="D472" s="131"/>
      <c r="E472" s="131"/>
      <c r="F472" s="131"/>
      <c r="G472" s="131"/>
      <c r="H472" s="132"/>
      <c r="I472" s="132"/>
      <c r="J472" s="132"/>
      <c r="K472" s="132"/>
      <c r="L472" s="132"/>
      <c r="M472" s="132"/>
      <c r="N472" s="132"/>
      <c r="O472" s="132"/>
    </row>
    <row r="473" spans="2:15">
      <c r="B473" s="131"/>
      <c r="C473" s="131"/>
      <c r="D473" s="131"/>
      <c r="E473" s="131"/>
      <c r="F473" s="131"/>
      <c r="G473" s="131"/>
      <c r="H473" s="132"/>
      <c r="I473" s="132"/>
      <c r="J473" s="132"/>
      <c r="K473" s="132"/>
      <c r="L473" s="132"/>
      <c r="M473" s="132"/>
      <c r="N473" s="132"/>
      <c r="O473" s="132"/>
    </row>
    <row r="474" spans="2:15">
      <c r="B474" s="131"/>
      <c r="C474" s="131"/>
      <c r="D474" s="131"/>
      <c r="E474" s="131"/>
      <c r="F474" s="131"/>
      <c r="G474" s="131"/>
      <c r="H474" s="132"/>
      <c r="I474" s="132"/>
      <c r="J474" s="132"/>
      <c r="K474" s="132"/>
      <c r="L474" s="132"/>
      <c r="M474" s="132"/>
      <c r="N474" s="132"/>
      <c r="O474" s="132"/>
    </row>
    <row r="475" spans="2:15">
      <c r="B475" s="131"/>
      <c r="C475" s="131"/>
      <c r="D475" s="131"/>
      <c r="E475" s="131"/>
      <c r="F475" s="131"/>
      <c r="G475" s="131"/>
      <c r="H475" s="132"/>
      <c r="I475" s="132"/>
      <c r="J475" s="132"/>
      <c r="K475" s="132"/>
      <c r="L475" s="132"/>
      <c r="M475" s="132"/>
      <c r="N475" s="132"/>
      <c r="O475" s="132"/>
    </row>
    <row r="476" spans="2:15">
      <c r="B476" s="131"/>
      <c r="C476" s="131"/>
      <c r="D476" s="131"/>
      <c r="E476" s="131"/>
      <c r="F476" s="131"/>
      <c r="G476" s="131"/>
      <c r="H476" s="132"/>
      <c r="I476" s="132"/>
      <c r="J476" s="132"/>
      <c r="K476" s="132"/>
      <c r="L476" s="132"/>
      <c r="M476" s="132"/>
      <c r="N476" s="132"/>
      <c r="O476" s="132"/>
    </row>
    <row r="477" spans="2:15">
      <c r="B477" s="131"/>
      <c r="C477" s="131"/>
      <c r="D477" s="131"/>
      <c r="E477" s="131"/>
      <c r="F477" s="131"/>
      <c r="G477" s="131"/>
      <c r="H477" s="132"/>
      <c r="I477" s="132"/>
      <c r="J477" s="132"/>
      <c r="K477" s="132"/>
      <c r="L477" s="132"/>
      <c r="M477" s="132"/>
      <c r="N477" s="132"/>
      <c r="O477" s="132"/>
    </row>
    <row r="478" spans="2:15">
      <c r="B478" s="131"/>
      <c r="C478" s="131"/>
      <c r="D478" s="131"/>
      <c r="E478" s="131"/>
      <c r="F478" s="131"/>
      <c r="G478" s="131"/>
      <c r="H478" s="132"/>
      <c r="I478" s="132"/>
      <c r="J478" s="132"/>
      <c r="K478" s="132"/>
      <c r="L478" s="132"/>
      <c r="M478" s="132"/>
      <c r="N478" s="132"/>
      <c r="O478" s="132"/>
    </row>
    <row r="479" spans="2:15">
      <c r="B479" s="131"/>
      <c r="C479" s="131"/>
      <c r="D479" s="131"/>
      <c r="E479" s="131"/>
      <c r="F479" s="131"/>
      <c r="G479" s="131"/>
      <c r="H479" s="132"/>
      <c r="I479" s="132"/>
      <c r="J479" s="132"/>
      <c r="K479" s="132"/>
      <c r="L479" s="132"/>
      <c r="M479" s="132"/>
      <c r="N479" s="132"/>
      <c r="O479" s="132"/>
    </row>
    <row r="480" spans="2:15">
      <c r="B480" s="131"/>
      <c r="C480" s="131"/>
      <c r="D480" s="131"/>
      <c r="E480" s="131"/>
      <c r="F480" s="131"/>
      <c r="G480" s="131"/>
      <c r="H480" s="132"/>
      <c r="I480" s="132"/>
      <c r="J480" s="132"/>
      <c r="K480" s="132"/>
      <c r="L480" s="132"/>
      <c r="M480" s="132"/>
      <c r="N480" s="132"/>
      <c r="O480" s="132"/>
    </row>
    <row r="481" spans="2:15">
      <c r="B481" s="131"/>
      <c r="C481" s="131"/>
      <c r="D481" s="131"/>
      <c r="E481" s="131"/>
      <c r="F481" s="131"/>
      <c r="G481" s="131"/>
      <c r="H481" s="132"/>
      <c r="I481" s="132"/>
      <c r="J481" s="132"/>
      <c r="K481" s="132"/>
      <c r="L481" s="132"/>
      <c r="M481" s="132"/>
      <c r="N481" s="132"/>
      <c r="O481" s="132"/>
    </row>
    <row r="482" spans="2:15">
      <c r="B482" s="131"/>
      <c r="C482" s="131"/>
      <c r="D482" s="131"/>
      <c r="E482" s="131"/>
      <c r="F482" s="131"/>
      <c r="G482" s="131"/>
      <c r="H482" s="132"/>
      <c r="I482" s="132"/>
      <c r="J482" s="132"/>
      <c r="K482" s="132"/>
      <c r="L482" s="132"/>
      <c r="M482" s="132"/>
      <c r="N482" s="132"/>
      <c r="O482" s="132"/>
    </row>
    <row r="483" spans="2:15">
      <c r="B483" s="131"/>
      <c r="C483" s="131"/>
      <c r="D483" s="131"/>
      <c r="E483" s="131"/>
      <c r="F483" s="131"/>
      <c r="G483" s="131"/>
      <c r="H483" s="132"/>
      <c r="I483" s="132"/>
      <c r="J483" s="132"/>
      <c r="K483" s="132"/>
      <c r="L483" s="132"/>
      <c r="M483" s="132"/>
      <c r="N483" s="132"/>
      <c r="O483" s="132"/>
    </row>
    <row r="484" spans="2:15">
      <c r="B484" s="131"/>
      <c r="C484" s="131"/>
      <c r="D484" s="131"/>
      <c r="E484" s="131"/>
      <c r="F484" s="131"/>
      <c r="G484" s="131"/>
      <c r="H484" s="132"/>
      <c r="I484" s="132"/>
      <c r="J484" s="132"/>
      <c r="K484" s="132"/>
      <c r="L484" s="132"/>
      <c r="M484" s="132"/>
      <c r="N484" s="132"/>
      <c r="O484" s="132"/>
    </row>
    <row r="485" spans="2:15">
      <c r="B485" s="131"/>
      <c r="C485" s="131"/>
      <c r="D485" s="131"/>
      <c r="E485" s="131"/>
      <c r="F485" s="131"/>
      <c r="G485" s="131"/>
      <c r="H485" s="132"/>
      <c r="I485" s="132"/>
      <c r="J485" s="132"/>
      <c r="K485" s="132"/>
      <c r="L485" s="132"/>
      <c r="M485" s="132"/>
      <c r="N485" s="132"/>
      <c r="O485" s="132"/>
    </row>
    <row r="486" spans="2:15">
      <c r="B486" s="131"/>
      <c r="C486" s="131"/>
      <c r="D486" s="131"/>
      <c r="E486" s="131"/>
      <c r="F486" s="131"/>
      <c r="G486" s="131"/>
      <c r="H486" s="132"/>
      <c r="I486" s="132"/>
      <c r="J486" s="132"/>
      <c r="K486" s="132"/>
      <c r="L486" s="132"/>
      <c r="M486" s="132"/>
      <c r="N486" s="132"/>
      <c r="O486" s="132"/>
    </row>
    <row r="487" spans="2:15">
      <c r="B487" s="131"/>
      <c r="C487" s="131"/>
      <c r="D487" s="131"/>
      <c r="E487" s="131"/>
      <c r="F487" s="131"/>
      <c r="G487" s="131"/>
      <c r="H487" s="132"/>
      <c r="I487" s="132"/>
      <c r="J487" s="132"/>
      <c r="K487" s="132"/>
      <c r="L487" s="132"/>
      <c r="M487" s="132"/>
      <c r="N487" s="132"/>
      <c r="O487" s="132"/>
    </row>
    <row r="488" spans="2:15">
      <c r="B488" s="131"/>
      <c r="C488" s="131"/>
      <c r="D488" s="131"/>
      <c r="E488" s="131"/>
      <c r="F488" s="131"/>
      <c r="G488" s="131"/>
      <c r="H488" s="132"/>
      <c r="I488" s="132"/>
      <c r="J488" s="132"/>
      <c r="K488" s="132"/>
      <c r="L488" s="132"/>
      <c r="M488" s="132"/>
      <c r="N488" s="132"/>
      <c r="O488" s="132"/>
    </row>
    <row r="489" spans="2:15">
      <c r="B489" s="131"/>
      <c r="C489" s="131"/>
      <c r="D489" s="131"/>
      <c r="E489" s="131"/>
      <c r="F489" s="131"/>
      <c r="G489" s="131"/>
      <c r="H489" s="132"/>
      <c r="I489" s="132"/>
      <c r="J489" s="132"/>
      <c r="K489" s="132"/>
      <c r="L489" s="132"/>
      <c r="M489" s="132"/>
      <c r="N489" s="132"/>
      <c r="O489" s="132"/>
    </row>
    <row r="490" spans="2:15">
      <c r="B490" s="131"/>
      <c r="C490" s="131"/>
      <c r="D490" s="131"/>
      <c r="E490" s="131"/>
      <c r="F490" s="131"/>
      <c r="G490" s="131"/>
      <c r="H490" s="132"/>
      <c r="I490" s="132"/>
      <c r="J490" s="132"/>
      <c r="K490" s="132"/>
      <c r="L490" s="132"/>
      <c r="M490" s="132"/>
      <c r="N490" s="132"/>
      <c r="O490" s="132"/>
    </row>
    <row r="491" spans="2:15">
      <c r="B491" s="131"/>
      <c r="C491" s="131"/>
      <c r="D491" s="131"/>
      <c r="E491" s="131"/>
      <c r="F491" s="131"/>
      <c r="G491" s="131"/>
      <c r="H491" s="132"/>
      <c r="I491" s="132"/>
      <c r="J491" s="132"/>
      <c r="K491" s="132"/>
      <c r="L491" s="132"/>
      <c r="M491" s="132"/>
      <c r="N491" s="132"/>
      <c r="O491" s="132"/>
    </row>
    <row r="492" spans="2:15">
      <c r="B492" s="131"/>
      <c r="C492" s="131"/>
      <c r="D492" s="131"/>
      <c r="E492" s="131"/>
      <c r="F492" s="131"/>
      <c r="G492" s="131"/>
      <c r="H492" s="132"/>
      <c r="I492" s="132"/>
      <c r="J492" s="132"/>
      <c r="K492" s="132"/>
      <c r="L492" s="132"/>
      <c r="M492" s="132"/>
      <c r="N492" s="132"/>
      <c r="O492" s="132"/>
    </row>
    <row r="493" spans="2:15">
      <c r="B493" s="131"/>
      <c r="C493" s="131"/>
      <c r="D493" s="131"/>
      <c r="E493" s="131"/>
      <c r="F493" s="131"/>
      <c r="G493" s="131"/>
      <c r="H493" s="132"/>
      <c r="I493" s="132"/>
      <c r="J493" s="132"/>
      <c r="K493" s="132"/>
      <c r="L493" s="132"/>
      <c r="M493" s="132"/>
      <c r="N493" s="132"/>
      <c r="O493" s="132"/>
    </row>
    <row r="494" spans="2:15">
      <c r="B494" s="131"/>
      <c r="C494" s="131"/>
      <c r="D494" s="131"/>
      <c r="E494" s="131"/>
      <c r="F494" s="131"/>
      <c r="G494" s="131"/>
      <c r="H494" s="132"/>
      <c r="I494" s="132"/>
      <c r="J494" s="132"/>
      <c r="K494" s="132"/>
      <c r="L494" s="132"/>
      <c r="M494" s="132"/>
      <c r="N494" s="132"/>
      <c r="O494" s="132"/>
    </row>
    <row r="495" spans="2:15">
      <c r="B495" s="131"/>
      <c r="C495" s="131"/>
      <c r="D495" s="131"/>
      <c r="E495" s="131"/>
      <c r="F495" s="131"/>
      <c r="G495" s="131"/>
      <c r="H495" s="132"/>
      <c r="I495" s="132"/>
      <c r="J495" s="132"/>
      <c r="K495" s="132"/>
      <c r="L495" s="132"/>
      <c r="M495" s="132"/>
      <c r="N495" s="132"/>
      <c r="O495" s="132"/>
    </row>
    <row r="496" spans="2:15">
      <c r="B496" s="131"/>
      <c r="C496" s="131"/>
      <c r="D496" s="131"/>
      <c r="E496" s="131"/>
      <c r="F496" s="131"/>
      <c r="G496" s="131"/>
      <c r="H496" s="132"/>
      <c r="I496" s="132"/>
      <c r="J496" s="132"/>
      <c r="K496" s="132"/>
      <c r="L496" s="132"/>
      <c r="M496" s="132"/>
      <c r="N496" s="132"/>
      <c r="O496" s="132"/>
    </row>
    <row r="497" spans="2:15">
      <c r="B497" s="131"/>
      <c r="C497" s="131"/>
      <c r="D497" s="131"/>
      <c r="E497" s="131"/>
      <c r="F497" s="131"/>
      <c r="G497" s="131"/>
      <c r="H497" s="132"/>
      <c r="I497" s="132"/>
      <c r="J497" s="132"/>
      <c r="K497" s="132"/>
      <c r="L497" s="132"/>
      <c r="M497" s="132"/>
      <c r="N497" s="132"/>
      <c r="O497" s="132"/>
    </row>
    <row r="498" spans="2:15">
      <c r="B498" s="131"/>
      <c r="C498" s="131"/>
      <c r="D498" s="131"/>
      <c r="E498" s="131"/>
      <c r="F498" s="131"/>
      <c r="G498" s="131"/>
      <c r="H498" s="132"/>
      <c r="I498" s="132"/>
      <c r="J498" s="132"/>
      <c r="K498" s="132"/>
      <c r="L498" s="132"/>
      <c r="M498" s="132"/>
      <c r="N498" s="132"/>
      <c r="O498" s="132"/>
    </row>
    <row r="499" spans="2:15">
      <c r="B499" s="131"/>
      <c r="C499" s="131"/>
      <c r="D499" s="131"/>
      <c r="E499" s="131"/>
      <c r="F499" s="131"/>
      <c r="G499" s="131"/>
      <c r="H499" s="132"/>
      <c r="I499" s="132"/>
      <c r="J499" s="132"/>
      <c r="K499" s="132"/>
      <c r="L499" s="132"/>
      <c r="M499" s="132"/>
      <c r="N499" s="132"/>
      <c r="O499" s="132"/>
    </row>
    <row r="500" spans="2:15">
      <c r="B500" s="131"/>
      <c r="C500" s="131"/>
      <c r="D500" s="131"/>
      <c r="E500" s="131"/>
      <c r="F500" s="131"/>
      <c r="G500" s="131"/>
      <c r="H500" s="132"/>
      <c r="I500" s="132"/>
      <c r="J500" s="132"/>
      <c r="K500" s="132"/>
      <c r="L500" s="132"/>
      <c r="M500" s="132"/>
      <c r="N500" s="132"/>
      <c r="O500" s="132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64.710937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146</v>
      </c>
      <c r="C1" s="77" t="s" vm="1">
        <v>224</v>
      </c>
    </row>
    <row r="2" spans="2:14">
      <c r="B2" s="56" t="s">
        <v>145</v>
      </c>
      <c r="C2" s="77" t="s">
        <v>225</v>
      </c>
    </row>
    <row r="3" spans="2:14">
      <c r="B3" s="56" t="s">
        <v>147</v>
      </c>
      <c r="C3" s="77" t="s">
        <v>226</v>
      </c>
    </row>
    <row r="4" spans="2:14">
      <c r="B4" s="56" t="s">
        <v>148</v>
      </c>
      <c r="C4" s="77">
        <v>12152</v>
      </c>
    </row>
    <row r="6" spans="2:14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</row>
    <row r="7" spans="2:14" ht="26.25" customHeight="1">
      <c r="B7" s="158" t="s">
        <v>223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60"/>
    </row>
    <row r="8" spans="2:14" s="3" customFormat="1" ht="74.25" customHeight="1">
      <c r="B8" s="22" t="s">
        <v>115</v>
      </c>
      <c r="C8" s="30" t="s">
        <v>46</v>
      </c>
      <c r="D8" s="30" t="s">
        <v>119</v>
      </c>
      <c r="E8" s="30" t="s">
        <v>117</v>
      </c>
      <c r="F8" s="30" t="s">
        <v>67</v>
      </c>
      <c r="G8" s="30" t="s">
        <v>101</v>
      </c>
      <c r="H8" s="30" t="s">
        <v>200</v>
      </c>
      <c r="I8" s="30" t="s">
        <v>199</v>
      </c>
      <c r="J8" s="30" t="s">
        <v>215</v>
      </c>
      <c r="K8" s="30" t="s">
        <v>64</v>
      </c>
      <c r="L8" s="30" t="s">
        <v>61</v>
      </c>
      <c r="M8" s="30" t="s">
        <v>149</v>
      </c>
      <c r="N8" s="14" t="s">
        <v>151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207</v>
      </c>
      <c r="I9" s="32"/>
      <c r="J9" s="16" t="s">
        <v>203</v>
      </c>
      <c r="K9" s="32" t="s">
        <v>203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78" t="s">
        <v>218</v>
      </c>
      <c r="C11" s="79"/>
      <c r="D11" s="79"/>
      <c r="E11" s="79"/>
      <c r="F11" s="79"/>
      <c r="G11" s="79"/>
      <c r="H11" s="87"/>
      <c r="I11" s="89"/>
      <c r="J11" s="87">
        <v>0.44775740500000005</v>
      </c>
      <c r="K11" s="87">
        <v>4363.6428887520005</v>
      </c>
      <c r="L11" s="79"/>
      <c r="M11" s="88">
        <v>1</v>
      </c>
      <c r="N11" s="88">
        <f>K11/'סכום נכסי הקרן'!$C$42</f>
        <v>0.13673543744820468</v>
      </c>
    </row>
    <row r="12" spans="2:14">
      <c r="B12" s="80" t="s">
        <v>196</v>
      </c>
      <c r="C12" s="81"/>
      <c r="D12" s="81"/>
      <c r="E12" s="81"/>
      <c r="F12" s="81"/>
      <c r="G12" s="81"/>
      <c r="H12" s="90"/>
      <c r="I12" s="92"/>
      <c r="J12" s="81"/>
      <c r="K12" s="90">
        <v>2693.1582878879999</v>
      </c>
      <c r="L12" s="81"/>
      <c r="M12" s="91">
        <v>0.61718118474590433</v>
      </c>
      <c r="N12" s="91">
        <f>K12/'סכום נכסי הקרן'!$C$42</f>
        <v>8.4390539281032462E-2</v>
      </c>
    </row>
    <row r="13" spans="2:14">
      <c r="B13" s="99" t="s">
        <v>219</v>
      </c>
      <c r="C13" s="81"/>
      <c r="D13" s="81"/>
      <c r="E13" s="81"/>
      <c r="F13" s="81"/>
      <c r="G13" s="81"/>
      <c r="H13" s="90"/>
      <c r="I13" s="92"/>
      <c r="J13" s="81"/>
      <c r="K13" s="90">
        <v>124.26100090300001</v>
      </c>
      <c r="L13" s="81"/>
      <c r="M13" s="91">
        <v>2.8476436791677651E-2</v>
      </c>
      <c r="N13" s="91">
        <f>K13/'סכום נכסי הקרן'!$C$42</f>
        <v>3.8937380416761941E-3</v>
      </c>
    </row>
    <row r="14" spans="2:14">
      <c r="B14" s="86" t="s">
        <v>1573</v>
      </c>
      <c r="C14" s="83" t="s">
        <v>1574</v>
      </c>
      <c r="D14" s="96" t="s">
        <v>120</v>
      </c>
      <c r="E14" s="83" t="s">
        <v>1575</v>
      </c>
      <c r="F14" s="96" t="s">
        <v>1770</v>
      </c>
      <c r="G14" s="96" t="s">
        <v>133</v>
      </c>
      <c r="H14" s="93">
        <v>637.93979999999999</v>
      </c>
      <c r="I14" s="95">
        <v>1602</v>
      </c>
      <c r="J14" s="83"/>
      <c r="K14" s="93">
        <v>10.219795595999999</v>
      </c>
      <c r="L14" s="94">
        <v>9.1564392649894796E-6</v>
      </c>
      <c r="M14" s="94">
        <v>2.3420329886167323E-3</v>
      </c>
      <c r="N14" s="94">
        <f>K14/'סכום נכסי הקרן'!$C$42</f>
        <v>3.2023890521663508E-4</v>
      </c>
    </row>
    <row r="15" spans="2:14">
      <c r="B15" s="86" t="s">
        <v>1576</v>
      </c>
      <c r="C15" s="83" t="s">
        <v>1577</v>
      </c>
      <c r="D15" s="96" t="s">
        <v>120</v>
      </c>
      <c r="E15" s="83" t="s">
        <v>1575</v>
      </c>
      <c r="F15" s="96" t="s">
        <v>1770</v>
      </c>
      <c r="G15" s="96" t="s">
        <v>133</v>
      </c>
      <c r="H15" s="93">
        <v>1092.116667</v>
      </c>
      <c r="I15" s="95">
        <v>2462</v>
      </c>
      <c r="J15" s="83"/>
      <c r="K15" s="93">
        <v>26.887912349</v>
      </c>
      <c r="L15" s="94">
        <v>2.5391276647442891E-5</v>
      </c>
      <c r="M15" s="94">
        <v>6.1618040326599519E-3</v>
      </c>
      <c r="N15" s="94">
        <f>K15/'סכום נכסי הקרן'!$C$42</f>
        <v>8.4253696987587033E-4</v>
      </c>
    </row>
    <row r="16" spans="2:14">
      <c r="B16" s="86" t="s">
        <v>1578</v>
      </c>
      <c r="C16" s="83" t="s">
        <v>1579</v>
      </c>
      <c r="D16" s="96" t="s">
        <v>120</v>
      </c>
      <c r="E16" s="83" t="s">
        <v>1580</v>
      </c>
      <c r="F16" s="96" t="s">
        <v>1770</v>
      </c>
      <c r="G16" s="96" t="s">
        <v>133</v>
      </c>
      <c r="H16" s="93">
        <v>0.64195199999999997</v>
      </c>
      <c r="I16" s="95">
        <v>1235</v>
      </c>
      <c r="J16" s="83"/>
      <c r="K16" s="93">
        <v>7.9281070000000002E-3</v>
      </c>
      <c r="L16" s="94">
        <v>1.1817880575253496E-6</v>
      </c>
      <c r="M16" s="94">
        <v>1.8168551373523222E-6</v>
      </c>
      <c r="N16" s="94">
        <f>K16/'סכום נכסי הקרן'!$C$42</f>
        <v>2.484284819858878E-7</v>
      </c>
    </row>
    <row r="17" spans="2:14">
      <c r="B17" s="86" t="s">
        <v>1581</v>
      </c>
      <c r="C17" s="83" t="s">
        <v>1582</v>
      </c>
      <c r="D17" s="96" t="s">
        <v>120</v>
      </c>
      <c r="E17" s="83" t="s">
        <v>1580</v>
      </c>
      <c r="F17" s="96" t="s">
        <v>1770</v>
      </c>
      <c r="G17" s="96" t="s">
        <v>133</v>
      </c>
      <c r="H17" s="93">
        <v>914.78160000000003</v>
      </c>
      <c r="I17" s="95">
        <v>1600</v>
      </c>
      <c r="J17" s="83"/>
      <c r="K17" s="93">
        <v>14.6365056</v>
      </c>
      <c r="L17" s="94">
        <v>8.148186680243689E-6</v>
      </c>
      <c r="M17" s="94">
        <v>3.3541941843426219E-3</v>
      </c>
      <c r="N17" s="94">
        <f>K17/'סכום נכסי הקרן'!$C$42</f>
        <v>4.5863720908231257E-4</v>
      </c>
    </row>
    <row r="18" spans="2:14">
      <c r="B18" s="86" t="s">
        <v>1583</v>
      </c>
      <c r="C18" s="83" t="s">
        <v>1584</v>
      </c>
      <c r="D18" s="96" t="s">
        <v>120</v>
      </c>
      <c r="E18" s="83" t="s">
        <v>1580</v>
      </c>
      <c r="F18" s="96" t="s">
        <v>1770</v>
      </c>
      <c r="G18" s="96" t="s">
        <v>133</v>
      </c>
      <c r="H18" s="93">
        <v>369.12240000000003</v>
      </c>
      <c r="I18" s="95">
        <v>2436</v>
      </c>
      <c r="J18" s="83"/>
      <c r="K18" s="93">
        <v>8.9918216639999997</v>
      </c>
      <c r="L18" s="94">
        <v>5.1514413712368954E-6</v>
      </c>
      <c r="M18" s="94">
        <v>2.0606227166704871E-3</v>
      </c>
      <c r="N18" s="94">
        <f>K18/'סכום נכסי הקרן'!$C$42</f>
        <v>2.81760148579647E-4</v>
      </c>
    </row>
    <row r="19" spans="2:14">
      <c r="B19" s="86" t="s">
        <v>1585</v>
      </c>
      <c r="C19" s="83" t="s">
        <v>1586</v>
      </c>
      <c r="D19" s="96" t="s">
        <v>120</v>
      </c>
      <c r="E19" s="83" t="s">
        <v>1587</v>
      </c>
      <c r="F19" s="96" t="s">
        <v>1770</v>
      </c>
      <c r="G19" s="96" t="s">
        <v>133</v>
      </c>
      <c r="H19" s="93">
        <v>1E-4</v>
      </c>
      <c r="I19" s="95">
        <v>16670</v>
      </c>
      <c r="J19" s="83"/>
      <c r="K19" s="93">
        <v>1.6587000000000002E-5</v>
      </c>
      <c r="L19" s="94">
        <v>8.8114056950053512E-12</v>
      </c>
      <c r="M19" s="94">
        <v>3.8011818159445842E-9</v>
      </c>
      <c r="N19" s="94">
        <f>K19/'סכום נכסי הקרן'!$C$42</f>
        <v>5.1975625842334387E-10</v>
      </c>
    </row>
    <row r="20" spans="2:14">
      <c r="B20" s="86" t="s">
        <v>1588</v>
      </c>
      <c r="C20" s="83" t="s">
        <v>1589</v>
      </c>
      <c r="D20" s="96" t="s">
        <v>120</v>
      </c>
      <c r="E20" s="83" t="s">
        <v>1587</v>
      </c>
      <c r="F20" s="96" t="s">
        <v>1770</v>
      </c>
      <c r="G20" s="96" t="s">
        <v>133</v>
      </c>
      <c r="H20" s="93">
        <v>21.224537999999999</v>
      </c>
      <c r="I20" s="95">
        <v>23880</v>
      </c>
      <c r="J20" s="83"/>
      <c r="K20" s="93">
        <v>5.0684196739999994</v>
      </c>
      <c r="L20" s="94">
        <v>2.5827904893317174E-6</v>
      </c>
      <c r="M20" s="94">
        <v>1.1615111051054786E-3</v>
      </c>
      <c r="N20" s="94">
        <f>K20/'סכום נכסי הקרן'!$C$42</f>
        <v>1.5881972905754528E-4</v>
      </c>
    </row>
    <row r="21" spans="2:14">
      <c r="B21" s="86" t="s">
        <v>1590</v>
      </c>
      <c r="C21" s="83" t="s">
        <v>1591</v>
      </c>
      <c r="D21" s="96" t="s">
        <v>120</v>
      </c>
      <c r="E21" s="83" t="s">
        <v>1587</v>
      </c>
      <c r="F21" s="96" t="s">
        <v>1770</v>
      </c>
      <c r="G21" s="96" t="s">
        <v>133</v>
      </c>
      <c r="H21" s="93">
        <v>120.76721999999999</v>
      </c>
      <c r="I21" s="95">
        <v>16010</v>
      </c>
      <c r="J21" s="83"/>
      <c r="K21" s="93">
        <v>19.334831922000003</v>
      </c>
      <c r="L21" s="94">
        <v>8.2240582770034448E-6</v>
      </c>
      <c r="M21" s="94">
        <v>4.4308923564388546E-3</v>
      </c>
      <c r="N21" s="94">
        <f>K21/'סכום נכסי הקרן'!$C$42</f>
        <v>6.0586000464357334E-4</v>
      </c>
    </row>
    <row r="22" spans="2:14">
      <c r="B22" s="86" t="s">
        <v>1592</v>
      </c>
      <c r="C22" s="83" t="s">
        <v>1593</v>
      </c>
      <c r="D22" s="96" t="s">
        <v>120</v>
      </c>
      <c r="E22" s="83" t="s">
        <v>1594</v>
      </c>
      <c r="F22" s="96" t="s">
        <v>1770</v>
      </c>
      <c r="G22" s="96" t="s">
        <v>133</v>
      </c>
      <c r="H22" s="93">
        <v>649.97640000000001</v>
      </c>
      <c r="I22" s="95">
        <v>1603</v>
      </c>
      <c r="J22" s="83"/>
      <c r="K22" s="93">
        <v>10.419121692000001</v>
      </c>
      <c r="L22" s="94">
        <v>3.505213531124579E-6</v>
      </c>
      <c r="M22" s="94">
        <v>2.3877118173113989E-3</v>
      </c>
      <c r="N22" s="94">
        <f>K22/'סכום נכסי הקרן'!$C$42</f>
        <v>3.2648481984032192E-4</v>
      </c>
    </row>
    <row r="23" spans="2:14">
      <c r="B23" s="86" t="s">
        <v>1595</v>
      </c>
      <c r="C23" s="83" t="s">
        <v>1596</v>
      </c>
      <c r="D23" s="96" t="s">
        <v>120</v>
      </c>
      <c r="E23" s="83" t="s">
        <v>1594</v>
      </c>
      <c r="F23" s="96" t="s">
        <v>1770</v>
      </c>
      <c r="G23" s="96" t="s">
        <v>133</v>
      </c>
      <c r="H23" s="93">
        <v>1.8900000000000001E-4</v>
      </c>
      <c r="I23" s="95">
        <v>1672</v>
      </c>
      <c r="J23" s="83"/>
      <c r="K23" s="93">
        <v>3.1659999999999998E-6</v>
      </c>
      <c r="L23" s="94">
        <v>2.3824251146431789E-12</v>
      </c>
      <c r="M23" s="94">
        <v>7.2554058173753853E-10</v>
      </c>
      <c r="N23" s="94">
        <f>K23/'סכום נכסי הקרן'!$C$42</f>
        <v>9.9207108830307249E-11</v>
      </c>
    </row>
    <row r="24" spans="2:14">
      <c r="B24" s="86" t="s">
        <v>1597</v>
      </c>
      <c r="C24" s="83" t="s">
        <v>1598</v>
      </c>
      <c r="D24" s="96" t="s">
        <v>120</v>
      </c>
      <c r="E24" s="83" t="s">
        <v>1594</v>
      </c>
      <c r="F24" s="96" t="s">
        <v>1770</v>
      </c>
      <c r="G24" s="96" t="s">
        <v>133</v>
      </c>
      <c r="H24" s="93">
        <v>1182.79656</v>
      </c>
      <c r="I24" s="95">
        <v>2426</v>
      </c>
      <c r="J24" s="83"/>
      <c r="K24" s="93">
        <v>28.694644545999999</v>
      </c>
      <c r="L24" s="94">
        <v>1.4725746430250436E-5</v>
      </c>
      <c r="M24" s="94">
        <v>6.5758462086723717E-3</v>
      </c>
      <c r="N24" s="94">
        <f>K24/'סכום נכסי הקרן'!$C$42</f>
        <v>8.9915120793493506E-4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99" t="s">
        <v>220</v>
      </c>
      <c r="C26" s="81"/>
      <c r="D26" s="81"/>
      <c r="E26" s="81"/>
      <c r="F26" s="81"/>
      <c r="G26" s="81"/>
      <c r="H26" s="90"/>
      <c r="I26" s="92"/>
      <c r="J26" s="81"/>
      <c r="K26" s="90">
        <v>2568.8972869849999</v>
      </c>
      <c r="L26" s="81"/>
      <c r="M26" s="91">
        <v>0.58870474795422667</v>
      </c>
      <c r="N26" s="91">
        <f>K26/'סכום נכסי הקרן'!$C$42</f>
        <v>8.0496801239356264E-2</v>
      </c>
    </row>
    <row r="27" spans="2:14">
      <c r="B27" s="86" t="s">
        <v>1599</v>
      </c>
      <c r="C27" s="83" t="s">
        <v>1600</v>
      </c>
      <c r="D27" s="96" t="s">
        <v>120</v>
      </c>
      <c r="E27" s="83" t="s">
        <v>1575</v>
      </c>
      <c r="F27" s="96" t="s">
        <v>1734</v>
      </c>
      <c r="G27" s="96" t="s">
        <v>133</v>
      </c>
      <c r="H27" s="93">
        <v>713.52657299999987</v>
      </c>
      <c r="I27" s="95">
        <v>358.97</v>
      </c>
      <c r="J27" s="83"/>
      <c r="K27" s="93">
        <v>2.5613463369999998</v>
      </c>
      <c r="L27" s="94">
        <v>4.8545797471305138E-6</v>
      </c>
      <c r="M27" s="94">
        <v>5.8697432450356712E-4</v>
      </c>
      <c r="N27" s="94">
        <f>K27/'סכום נכסי הקרן'!$C$42</f>
        <v>8.0260191031859704E-5</v>
      </c>
    </row>
    <row r="28" spans="2:14">
      <c r="B28" s="86" t="s">
        <v>1601</v>
      </c>
      <c r="C28" s="83" t="s">
        <v>1602</v>
      </c>
      <c r="D28" s="96" t="s">
        <v>120</v>
      </c>
      <c r="E28" s="83" t="s">
        <v>1575</v>
      </c>
      <c r="F28" s="96" t="s">
        <v>1734</v>
      </c>
      <c r="G28" s="96" t="s">
        <v>133</v>
      </c>
      <c r="H28" s="93">
        <v>2834.6181959999999</v>
      </c>
      <c r="I28" s="95">
        <v>330.01</v>
      </c>
      <c r="J28" s="83"/>
      <c r="K28" s="93">
        <v>9.3545235089999998</v>
      </c>
      <c r="L28" s="94">
        <v>1.0334350122442998E-4</v>
      </c>
      <c r="M28" s="94">
        <v>2.1437417651918324E-3</v>
      </c>
      <c r="N28" s="94">
        <f>K28/'סכום נכסי הקרן'!$C$42</f>
        <v>2.9312546803949169E-4</v>
      </c>
    </row>
    <row r="29" spans="2:14">
      <c r="B29" s="86" t="s">
        <v>1603</v>
      </c>
      <c r="C29" s="83" t="s">
        <v>1604</v>
      </c>
      <c r="D29" s="96" t="s">
        <v>120</v>
      </c>
      <c r="E29" s="83" t="s">
        <v>1575</v>
      </c>
      <c r="F29" s="96" t="s">
        <v>1734</v>
      </c>
      <c r="G29" s="96" t="s">
        <v>133</v>
      </c>
      <c r="H29" s="93">
        <v>28884.251509999995</v>
      </c>
      <c r="I29" s="95">
        <v>344.97</v>
      </c>
      <c r="J29" s="83"/>
      <c r="K29" s="93">
        <v>99.642002433999991</v>
      </c>
      <c r="L29" s="94">
        <v>1.2361853778475513E-4</v>
      </c>
      <c r="M29" s="94">
        <v>2.2834591412336572E-2</v>
      </c>
      <c r="N29" s="94">
        <f>K29/'סכום נכסי הקרן'!$C$42</f>
        <v>3.1222978457168594E-3</v>
      </c>
    </row>
    <row r="30" spans="2:14">
      <c r="B30" s="86" t="s">
        <v>1605</v>
      </c>
      <c r="C30" s="83" t="s">
        <v>1606</v>
      </c>
      <c r="D30" s="96" t="s">
        <v>120</v>
      </c>
      <c r="E30" s="83" t="s">
        <v>1575</v>
      </c>
      <c r="F30" s="96" t="s">
        <v>1734</v>
      </c>
      <c r="G30" s="96" t="s">
        <v>133</v>
      </c>
      <c r="H30" s="93">
        <v>285.31442299999998</v>
      </c>
      <c r="I30" s="95">
        <v>383.04</v>
      </c>
      <c r="J30" s="83"/>
      <c r="K30" s="93">
        <v>1.092868368</v>
      </c>
      <c r="L30" s="94">
        <v>2.0001317720868245E-6</v>
      </c>
      <c r="M30" s="94">
        <v>2.5044862649440129E-4</v>
      </c>
      <c r="N30" s="94">
        <f>K30/'סכום נכסי הקרן'!$C$42</f>
        <v>3.4245202502013986E-5</v>
      </c>
    </row>
    <row r="31" spans="2:14">
      <c r="B31" s="86" t="s">
        <v>1607</v>
      </c>
      <c r="C31" s="83" t="s">
        <v>1608</v>
      </c>
      <c r="D31" s="96" t="s">
        <v>120</v>
      </c>
      <c r="E31" s="83" t="s">
        <v>1580</v>
      </c>
      <c r="F31" s="96" t="s">
        <v>1734</v>
      </c>
      <c r="G31" s="96" t="s">
        <v>133</v>
      </c>
      <c r="H31" s="93">
        <v>45077.436176999996</v>
      </c>
      <c r="I31" s="95">
        <v>345.66</v>
      </c>
      <c r="J31" s="83"/>
      <c r="K31" s="93">
        <v>155.81466729399997</v>
      </c>
      <c r="L31" s="94">
        <v>1.1666421379319218E-4</v>
      </c>
      <c r="M31" s="94">
        <v>3.5707474526762407E-2</v>
      </c>
      <c r="N31" s="94">
        <f>K31/'סכום נכסי הקרן'!$C$42</f>
        <v>4.8824771495874835E-3</v>
      </c>
    </row>
    <row r="32" spans="2:14">
      <c r="B32" s="86" t="s">
        <v>1609</v>
      </c>
      <c r="C32" s="83" t="s">
        <v>1610</v>
      </c>
      <c r="D32" s="96" t="s">
        <v>120</v>
      </c>
      <c r="E32" s="83" t="s">
        <v>1580</v>
      </c>
      <c r="F32" s="96" t="s">
        <v>1734</v>
      </c>
      <c r="G32" s="96" t="s">
        <v>133</v>
      </c>
      <c r="H32" s="93">
        <v>1546.4365029999999</v>
      </c>
      <c r="I32" s="95">
        <v>355.06</v>
      </c>
      <c r="J32" s="83"/>
      <c r="K32" s="93">
        <v>5.4907774490000003</v>
      </c>
      <c r="L32" s="94">
        <v>5.8609059113951392E-6</v>
      </c>
      <c r="M32" s="94">
        <v>1.2583012838088498E-3</v>
      </c>
      <c r="N32" s="94">
        <f>K32/'סכום נכסי הקרן'!$C$42</f>
        <v>1.7205437648324065E-4</v>
      </c>
    </row>
    <row r="33" spans="2:14">
      <c r="B33" s="86" t="s">
        <v>1611</v>
      </c>
      <c r="C33" s="83" t="s">
        <v>1612</v>
      </c>
      <c r="D33" s="96" t="s">
        <v>120</v>
      </c>
      <c r="E33" s="83" t="s">
        <v>1580</v>
      </c>
      <c r="F33" s="96" t="s">
        <v>1734</v>
      </c>
      <c r="G33" s="96" t="s">
        <v>133</v>
      </c>
      <c r="H33" s="93">
        <v>1450.4016590000001</v>
      </c>
      <c r="I33" s="95">
        <v>331.05</v>
      </c>
      <c r="J33" s="83"/>
      <c r="K33" s="93">
        <v>4.8015546960000002</v>
      </c>
      <c r="L33" s="94">
        <v>2.8113638262323283E-5</v>
      </c>
      <c r="M33" s="94">
        <v>1.1003546390967942E-3</v>
      </c>
      <c r="N33" s="94">
        <f>K33/'סכום נכסי הקרן'!$C$42</f>
        <v>1.5045747292506155E-4</v>
      </c>
    </row>
    <row r="34" spans="2:14">
      <c r="B34" s="86" t="s">
        <v>1613</v>
      </c>
      <c r="C34" s="83" t="s">
        <v>1614</v>
      </c>
      <c r="D34" s="96" t="s">
        <v>120</v>
      </c>
      <c r="E34" s="83" t="s">
        <v>1580</v>
      </c>
      <c r="F34" s="96" t="s">
        <v>1734</v>
      </c>
      <c r="G34" s="96" t="s">
        <v>133</v>
      </c>
      <c r="H34" s="93">
        <v>6794.0675890000002</v>
      </c>
      <c r="I34" s="95">
        <v>380.44</v>
      </c>
      <c r="J34" s="83"/>
      <c r="K34" s="93">
        <v>25.847350736000003</v>
      </c>
      <c r="L34" s="94">
        <v>2.8311454946991037E-5</v>
      </c>
      <c r="M34" s="94">
        <v>5.9233423529285022E-3</v>
      </c>
      <c r="N34" s="94">
        <f>K34/'סכום נכסי הקרן'!$C$42</f>
        <v>8.0993080778315682E-4</v>
      </c>
    </row>
    <row r="35" spans="2:14">
      <c r="B35" s="86" t="s">
        <v>1615</v>
      </c>
      <c r="C35" s="83" t="s">
        <v>1616</v>
      </c>
      <c r="D35" s="96" t="s">
        <v>120</v>
      </c>
      <c r="E35" s="83" t="s">
        <v>1587</v>
      </c>
      <c r="F35" s="96" t="s">
        <v>1734</v>
      </c>
      <c r="G35" s="96" t="s">
        <v>133</v>
      </c>
      <c r="H35" s="93">
        <v>14.268699</v>
      </c>
      <c r="I35" s="95">
        <v>3556.21</v>
      </c>
      <c r="J35" s="83"/>
      <c r="K35" s="93">
        <v>0.50742490099999993</v>
      </c>
      <c r="L35" s="94">
        <v>6.1811344971156118E-7</v>
      </c>
      <c r="M35" s="94">
        <v>1.1628469926078739E-4</v>
      </c>
      <c r="N35" s="94">
        <f>K35/'סכום נכסי הקרן'!$C$42</f>
        <v>1.590023922195669E-5</v>
      </c>
    </row>
    <row r="36" spans="2:14">
      <c r="B36" s="86" t="s">
        <v>1617</v>
      </c>
      <c r="C36" s="83" t="s">
        <v>1618</v>
      </c>
      <c r="D36" s="96" t="s">
        <v>120</v>
      </c>
      <c r="E36" s="83" t="s">
        <v>1587</v>
      </c>
      <c r="F36" s="96" t="s">
        <v>1734</v>
      </c>
      <c r="G36" s="96" t="s">
        <v>133</v>
      </c>
      <c r="H36" s="93">
        <v>63.220973999999998</v>
      </c>
      <c r="I36" s="95">
        <v>3292.1</v>
      </c>
      <c r="J36" s="83"/>
      <c r="K36" s="93">
        <v>2.081297685</v>
      </c>
      <c r="L36" s="94">
        <v>1.0147146443922953E-5</v>
      </c>
      <c r="M36" s="94">
        <v>4.769633395906167E-4</v>
      </c>
      <c r="N36" s="94">
        <f>K36/'סכום נכסי הקרן'!$C$42</f>
        <v>6.5217790885679574E-5</v>
      </c>
    </row>
    <row r="37" spans="2:14">
      <c r="B37" s="86" t="s">
        <v>1619</v>
      </c>
      <c r="C37" s="83" t="s">
        <v>1620</v>
      </c>
      <c r="D37" s="96" t="s">
        <v>120</v>
      </c>
      <c r="E37" s="83" t="s">
        <v>1587</v>
      </c>
      <c r="F37" s="96" t="s">
        <v>1734</v>
      </c>
      <c r="G37" s="96" t="s">
        <v>133</v>
      </c>
      <c r="H37" s="93">
        <v>5893.6417579999998</v>
      </c>
      <c r="I37" s="95">
        <v>3438.64</v>
      </c>
      <c r="J37" s="83"/>
      <c r="K37" s="93">
        <v>202.66112293699999</v>
      </c>
      <c r="L37" s="94">
        <v>1.4133812068778916E-4</v>
      </c>
      <c r="M37" s="94">
        <v>4.6443104558210296E-2</v>
      </c>
      <c r="N37" s="94">
        <f>K37/'סכום נכסי הקרן'!$C$42</f>
        <v>6.3504182182195943E-3</v>
      </c>
    </row>
    <row r="38" spans="2:14">
      <c r="B38" s="86" t="s">
        <v>1621</v>
      </c>
      <c r="C38" s="83" t="s">
        <v>1622</v>
      </c>
      <c r="D38" s="96" t="s">
        <v>120</v>
      </c>
      <c r="E38" s="83" t="s">
        <v>1587</v>
      </c>
      <c r="F38" s="96" t="s">
        <v>1734</v>
      </c>
      <c r="G38" s="96" t="s">
        <v>133</v>
      </c>
      <c r="H38" s="93">
        <v>20883.14615</v>
      </c>
      <c r="I38" s="95">
        <v>3819.31</v>
      </c>
      <c r="J38" s="83"/>
      <c r="K38" s="93">
        <v>797.59208923900007</v>
      </c>
      <c r="L38" s="94">
        <v>1.2160592624279216E-3</v>
      </c>
      <c r="M38" s="94">
        <v>0.18278124713067687</v>
      </c>
      <c r="N38" s="94">
        <f>K38/'סכום נכסי הקרן'!$C$42</f>
        <v>2.4992673783741509E-2</v>
      </c>
    </row>
    <row r="39" spans="2:14">
      <c r="B39" s="86" t="s">
        <v>1623</v>
      </c>
      <c r="C39" s="83" t="s">
        <v>1624</v>
      </c>
      <c r="D39" s="96" t="s">
        <v>120</v>
      </c>
      <c r="E39" s="83" t="s">
        <v>1594</v>
      </c>
      <c r="F39" s="96" t="s">
        <v>1734</v>
      </c>
      <c r="G39" s="96" t="s">
        <v>133</v>
      </c>
      <c r="H39" s="93">
        <v>1994.735056</v>
      </c>
      <c r="I39" s="95">
        <v>356.06</v>
      </c>
      <c r="J39" s="83"/>
      <c r="K39" s="93">
        <v>7.1024536410000003</v>
      </c>
      <c r="L39" s="94">
        <v>5.9819666562575622E-6</v>
      </c>
      <c r="M39" s="94">
        <v>1.6276431921841564E-3</v>
      </c>
      <c r="N39" s="94">
        <f>K39/'סכום נכסי הקרן'!$C$42</f>
        <v>2.2255650389289293E-4</v>
      </c>
    </row>
    <row r="40" spans="2:14">
      <c r="B40" s="86" t="s">
        <v>1625</v>
      </c>
      <c r="C40" s="83" t="s">
        <v>1626</v>
      </c>
      <c r="D40" s="96" t="s">
        <v>120</v>
      </c>
      <c r="E40" s="83" t="s">
        <v>1594</v>
      </c>
      <c r="F40" s="96" t="s">
        <v>1734</v>
      </c>
      <c r="G40" s="96" t="s">
        <v>133</v>
      </c>
      <c r="H40" s="93">
        <v>1280.841811</v>
      </c>
      <c r="I40" s="95">
        <v>330.15</v>
      </c>
      <c r="J40" s="83"/>
      <c r="K40" s="93">
        <v>4.2286992300000001</v>
      </c>
      <c r="L40" s="94">
        <v>2.9333940459816037E-5</v>
      </c>
      <c r="M40" s="94">
        <v>9.6907545777867392E-4</v>
      </c>
      <c r="N40" s="94">
        <f>K40/'סכום נכסי הקרן'!$C$42</f>
        <v>1.325069566396862E-4</v>
      </c>
    </row>
    <row r="41" spans="2:14">
      <c r="B41" s="86" t="s">
        <v>1627</v>
      </c>
      <c r="C41" s="83" t="s">
        <v>1628</v>
      </c>
      <c r="D41" s="96" t="s">
        <v>120</v>
      </c>
      <c r="E41" s="83" t="s">
        <v>1594</v>
      </c>
      <c r="F41" s="96" t="s">
        <v>1734</v>
      </c>
      <c r="G41" s="96" t="s">
        <v>133</v>
      </c>
      <c r="H41" s="93">
        <v>358585.95552699995</v>
      </c>
      <c r="I41" s="95">
        <v>344.97</v>
      </c>
      <c r="J41" s="83"/>
      <c r="K41" s="93">
        <v>1237.013955273</v>
      </c>
      <c r="L41" s="94">
        <v>9.1033735823475826E-4</v>
      </c>
      <c r="M41" s="94">
        <v>0.28348194084846051</v>
      </c>
      <c r="N41" s="94">
        <f>K41/'סכום נכסי הקרן'!$C$42</f>
        <v>3.8762027190580334E-2</v>
      </c>
    </row>
    <row r="42" spans="2:14">
      <c r="B42" s="86" t="s">
        <v>1629</v>
      </c>
      <c r="C42" s="83" t="s">
        <v>1630</v>
      </c>
      <c r="D42" s="96" t="s">
        <v>120</v>
      </c>
      <c r="E42" s="83" t="s">
        <v>1594</v>
      </c>
      <c r="F42" s="96" t="s">
        <v>1734</v>
      </c>
      <c r="G42" s="96" t="s">
        <v>133</v>
      </c>
      <c r="H42" s="93">
        <v>3415.2906420000004</v>
      </c>
      <c r="I42" s="95">
        <v>383.72</v>
      </c>
      <c r="J42" s="83"/>
      <c r="K42" s="93">
        <v>13.105153255999998</v>
      </c>
      <c r="L42" s="94">
        <v>1.6630452982243107E-5</v>
      </c>
      <c r="M42" s="94">
        <v>3.003259796941831E-3</v>
      </c>
      <c r="N42" s="94">
        <f>K42/'סכום נכסי הקרן'!$C$42</f>
        <v>4.1065204210544767E-4</v>
      </c>
    </row>
    <row r="43" spans="2:14">
      <c r="B43" s="82"/>
      <c r="C43" s="83"/>
      <c r="D43" s="83"/>
      <c r="E43" s="83"/>
      <c r="F43" s="83"/>
      <c r="G43" s="83"/>
      <c r="H43" s="93"/>
      <c r="I43" s="95"/>
      <c r="J43" s="83"/>
      <c r="K43" s="83"/>
      <c r="L43" s="83"/>
      <c r="M43" s="94"/>
      <c r="N43" s="83"/>
    </row>
    <row r="44" spans="2:14">
      <c r="B44" s="80" t="s">
        <v>195</v>
      </c>
      <c r="C44" s="81"/>
      <c r="D44" s="81"/>
      <c r="E44" s="81"/>
      <c r="F44" s="81"/>
      <c r="G44" s="81"/>
      <c r="H44" s="90"/>
      <c r="I44" s="92"/>
      <c r="J44" s="90">
        <v>0.44775740500000005</v>
      </c>
      <c r="K44" s="90">
        <v>1670.4846008640004</v>
      </c>
      <c r="L44" s="81"/>
      <c r="M44" s="91">
        <v>0.38281881525409567</v>
      </c>
      <c r="N44" s="91">
        <f>K44/'סכום נכסי הקרן'!$C$42</f>
        <v>5.2344898167172228E-2</v>
      </c>
    </row>
    <row r="45" spans="2:14">
      <c r="B45" s="99" t="s">
        <v>221</v>
      </c>
      <c r="C45" s="81"/>
      <c r="D45" s="81"/>
      <c r="E45" s="81"/>
      <c r="F45" s="81"/>
      <c r="G45" s="81"/>
      <c r="H45" s="90"/>
      <c r="I45" s="92"/>
      <c r="J45" s="90">
        <v>0.27852244300000001</v>
      </c>
      <c r="K45" s="90">
        <v>1615.9399540920003</v>
      </c>
      <c r="L45" s="81"/>
      <c r="M45" s="91">
        <v>0.37031901906027836</v>
      </c>
      <c r="N45" s="91">
        <f>K45/'סכום נכסי הקרן'!$C$42</f>
        <v>5.0635733066597216E-2</v>
      </c>
    </row>
    <row r="46" spans="2:14">
      <c r="B46" s="86" t="s">
        <v>1631</v>
      </c>
      <c r="C46" s="83" t="s">
        <v>1632</v>
      </c>
      <c r="D46" s="96" t="s">
        <v>30</v>
      </c>
      <c r="E46" s="83"/>
      <c r="F46" s="96" t="s">
        <v>1770</v>
      </c>
      <c r="G46" s="96" t="s">
        <v>132</v>
      </c>
      <c r="H46" s="93">
        <v>6.0999320000000008</v>
      </c>
      <c r="I46" s="95">
        <v>501.76</v>
      </c>
      <c r="J46" s="83"/>
      <c r="K46" s="93">
        <v>0.10577783099999999</v>
      </c>
      <c r="L46" s="94">
        <v>1.0665244431725272E-8</v>
      </c>
      <c r="M46" s="94">
        <v>2.4240716689410941E-5</v>
      </c>
      <c r="N46" s="94">
        <f>K46/'סכום נכסי הקרן'!$C$42</f>
        <v>3.3145650005846011E-6</v>
      </c>
    </row>
    <row r="47" spans="2:14">
      <c r="B47" s="86" t="s">
        <v>1633</v>
      </c>
      <c r="C47" s="83" t="s">
        <v>1634</v>
      </c>
      <c r="D47" s="96" t="s">
        <v>30</v>
      </c>
      <c r="E47" s="83"/>
      <c r="F47" s="96" t="s">
        <v>1770</v>
      </c>
      <c r="G47" s="96" t="s">
        <v>132</v>
      </c>
      <c r="H47" s="93">
        <v>182.36948899999999</v>
      </c>
      <c r="I47" s="95">
        <v>6612.3</v>
      </c>
      <c r="J47" s="83"/>
      <c r="K47" s="93">
        <v>41.675274322999996</v>
      </c>
      <c r="L47" s="94">
        <v>3.4486907712364122E-6</v>
      </c>
      <c r="M47" s="94">
        <v>9.5505694176819082E-3</v>
      </c>
      <c r="N47" s="94">
        <f>K47/'סכום נכסי הקרן'!$C$42</f>
        <v>1.3059012872061813E-3</v>
      </c>
    </row>
    <row r="48" spans="2:14">
      <c r="B48" s="86" t="s">
        <v>1635</v>
      </c>
      <c r="C48" s="83" t="s">
        <v>1636</v>
      </c>
      <c r="D48" s="96" t="s">
        <v>1401</v>
      </c>
      <c r="E48" s="83"/>
      <c r="F48" s="96" t="s">
        <v>1770</v>
      </c>
      <c r="G48" s="96" t="s">
        <v>132</v>
      </c>
      <c r="H48" s="93">
        <v>3.6239180000000006</v>
      </c>
      <c r="I48" s="95">
        <v>6298</v>
      </c>
      <c r="J48" s="83"/>
      <c r="K48" s="93">
        <v>0.78877782399999996</v>
      </c>
      <c r="L48" s="94">
        <v>1.6806824953407199E-8</v>
      </c>
      <c r="M48" s="94">
        <v>1.8076131436722356E-4</v>
      </c>
      <c r="N48" s="94">
        <f>K48/'סכום נכסי הקרן'!$C$42</f>
        <v>2.4716477393714761E-5</v>
      </c>
    </row>
    <row r="49" spans="2:14">
      <c r="B49" s="86" t="s">
        <v>1637</v>
      </c>
      <c r="C49" s="83" t="s">
        <v>1638</v>
      </c>
      <c r="D49" s="96" t="s">
        <v>122</v>
      </c>
      <c r="E49" s="83"/>
      <c r="F49" s="96" t="s">
        <v>1770</v>
      </c>
      <c r="G49" s="96" t="s">
        <v>141</v>
      </c>
      <c r="H49" s="93">
        <v>2283.6330509999998</v>
      </c>
      <c r="I49" s="95">
        <f>180500/100</f>
        <v>1805</v>
      </c>
      <c r="J49" s="83"/>
      <c r="K49" s="93">
        <v>131.27198550200001</v>
      </c>
      <c r="L49" s="94">
        <v>8.0129544193590241E-7</v>
      </c>
      <c r="M49" s="94">
        <v>3.0083118359748206E-2</v>
      </c>
      <c r="N49" s="94">
        <f>K49/'סכום נכסי הקרן'!$C$42</f>
        <v>4.1134283487262889E-3</v>
      </c>
    </row>
    <row r="50" spans="2:14">
      <c r="B50" s="86" t="s">
        <v>1639</v>
      </c>
      <c r="C50" s="83" t="s">
        <v>1640</v>
      </c>
      <c r="D50" s="96" t="s">
        <v>30</v>
      </c>
      <c r="E50" s="83"/>
      <c r="F50" s="96" t="s">
        <v>1770</v>
      </c>
      <c r="G50" s="96" t="s">
        <v>134</v>
      </c>
      <c r="H50" s="93">
        <v>83.955563999999995</v>
      </c>
      <c r="I50" s="95">
        <v>1028.4000000000001</v>
      </c>
      <c r="J50" s="83"/>
      <c r="K50" s="93">
        <v>3.3484340690000001</v>
      </c>
      <c r="L50" s="94">
        <v>1.9864419357494043E-6</v>
      </c>
      <c r="M50" s="94">
        <v>7.6734832669995371E-4</v>
      </c>
      <c r="N50" s="94">
        <f>K50/'סכום נכסי הקרן'!$C$42</f>
        <v>1.0492370912646607E-4</v>
      </c>
    </row>
    <row r="51" spans="2:14">
      <c r="B51" s="86" t="s">
        <v>1641</v>
      </c>
      <c r="C51" s="83" t="s">
        <v>1642</v>
      </c>
      <c r="D51" s="96" t="s">
        <v>1401</v>
      </c>
      <c r="E51" s="83"/>
      <c r="F51" s="96" t="s">
        <v>1770</v>
      </c>
      <c r="G51" s="96" t="s">
        <v>132</v>
      </c>
      <c r="H51" s="93">
        <v>679.06469100000004</v>
      </c>
      <c r="I51" s="95">
        <v>3078</v>
      </c>
      <c r="J51" s="83"/>
      <c r="K51" s="93">
        <v>72.235968255000003</v>
      </c>
      <c r="L51" s="94">
        <v>8.5600479706282239E-7</v>
      </c>
      <c r="M51" s="94">
        <v>1.6554051304518976E-2</v>
      </c>
      <c r="N51" s="94">
        <f>K51/'סכום נכסי הקרן'!$C$42</f>
        <v>2.2635254466634256E-3</v>
      </c>
    </row>
    <row r="52" spans="2:14">
      <c r="B52" s="86" t="s">
        <v>1643</v>
      </c>
      <c r="C52" s="83" t="s">
        <v>1644</v>
      </c>
      <c r="D52" s="96" t="s">
        <v>1401</v>
      </c>
      <c r="E52" s="83"/>
      <c r="F52" s="96" t="s">
        <v>1770</v>
      </c>
      <c r="G52" s="96" t="s">
        <v>132</v>
      </c>
      <c r="H52" s="93">
        <v>107.95459499999998</v>
      </c>
      <c r="I52" s="95">
        <v>10186</v>
      </c>
      <c r="J52" s="93">
        <v>0.24830703800000001</v>
      </c>
      <c r="K52" s="93">
        <v>38.251364479000003</v>
      </c>
      <c r="L52" s="94">
        <v>5.4822851166220049E-7</v>
      </c>
      <c r="M52" s="94">
        <v>8.7659245850752639E-3</v>
      </c>
      <c r="N52" s="94">
        <f>K52/'סכום נכסי הקרן'!$C$42</f>
        <v>1.1986125327782384E-3</v>
      </c>
    </row>
    <row r="53" spans="2:14">
      <c r="B53" s="86" t="s">
        <v>1645</v>
      </c>
      <c r="C53" s="83" t="s">
        <v>1646</v>
      </c>
      <c r="D53" s="96" t="s">
        <v>30</v>
      </c>
      <c r="E53" s="83"/>
      <c r="F53" s="96" t="s">
        <v>1770</v>
      </c>
      <c r="G53" s="96" t="s">
        <v>140</v>
      </c>
      <c r="H53" s="93">
        <v>326.56326000000001</v>
      </c>
      <c r="I53" s="95">
        <v>3768</v>
      </c>
      <c r="J53" s="83"/>
      <c r="K53" s="93">
        <v>32.651061822000003</v>
      </c>
      <c r="L53" s="94">
        <v>6.0911327396142296E-6</v>
      </c>
      <c r="M53" s="94">
        <v>7.4825238119653253E-3</v>
      </c>
      <c r="N53" s="94">
        <f>K53/'סכום נכסי הקרן'!$C$42</f>
        <v>1.0231261666456869E-3</v>
      </c>
    </row>
    <row r="54" spans="2:14">
      <c r="B54" s="86" t="s">
        <v>1647</v>
      </c>
      <c r="C54" s="83" t="s">
        <v>1648</v>
      </c>
      <c r="D54" s="96" t="s">
        <v>121</v>
      </c>
      <c r="E54" s="83"/>
      <c r="F54" s="96" t="s">
        <v>1770</v>
      </c>
      <c r="G54" s="96" t="s">
        <v>132</v>
      </c>
      <c r="H54" s="93">
        <v>488.49469499999998</v>
      </c>
      <c r="I54" s="95">
        <v>441.6</v>
      </c>
      <c r="J54" s="83"/>
      <c r="K54" s="93">
        <v>7.4552575309999991</v>
      </c>
      <c r="L54" s="94">
        <v>2.9077065178571427E-6</v>
      </c>
      <c r="M54" s="94">
        <v>1.7084939627431792E-3</v>
      </c>
      <c r="N54" s="94">
        <f>K54/'סכום נכסי הקרן'!$C$42</f>
        <v>2.3361166937330534E-4</v>
      </c>
    </row>
    <row r="55" spans="2:14">
      <c r="B55" s="86" t="s">
        <v>1649</v>
      </c>
      <c r="C55" s="83" t="s">
        <v>1650</v>
      </c>
      <c r="D55" s="96" t="s">
        <v>1401</v>
      </c>
      <c r="E55" s="83"/>
      <c r="F55" s="96" t="s">
        <v>1770</v>
      </c>
      <c r="G55" s="96" t="s">
        <v>132</v>
      </c>
      <c r="H55" s="93">
        <v>112.705894</v>
      </c>
      <c r="I55" s="95">
        <v>8147</v>
      </c>
      <c r="J55" s="83"/>
      <c r="K55" s="93">
        <v>31.733507624999998</v>
      </c>
      <c r="L55" s="94">
        <v>8.7014108364343841E-7</v>
      </c>
      <c r="M55" s="94">
        <v>7.2722512895815276E-3</v>
      </c>
      <c r="N55" s="94">
        <f>K55/'סכום נכסי הקרן'!$C$42</f>
        <v>9.9437446131420094E-4</v>
      </c>
    </row>
    <row r="56" spans="2:14">
      <c r="B56" s="86" t="s">
        <v>1651</v>
      </c>
      <c r="C56" s="83" t="s">
        <v>1652</v>
      </c>
      <c r="D56" s="96" t="s">
        <v>30</v>
      </c>
      <c r="E56" s="83"/>
      <c r="F56" s="96" t="s">
        <v>1770</v>
      </c>
      <c r="G56" s="96" t="s">
        <v>134</v>
      </c>
      <c r="H56" s="93">
        <v>39.319886999999994</v>
      </c>
      <c r="I56" s="95">
        <v>4745</v>
      </c>
      <c r="J56" s="83"/>
      <c r="K56" s="93">
        <v>7.235668683000001</v>
      </c>
      <c r="L56" s="94">
        <v>5.1331445169712784E-6</v>
      </c>
      <c r="M56" s="94">
        <v>1.6581715936588473E-3</v>
      </c>
      <c r="N56" s="94">
        <f>K56/'סכום נכסי הקרן'!$C$42</f>
        <v>2.2673081822312922E-4</v>
      </c>
    </row>
    <row r="57" spans="2:14">
      <c r="B57" s="86" t="s">
        <v>1653</v>
      </c>
      <c r="C57" s="83" t="s">
        <v>1654</v>
      </c>
      <c r="D57" s="96" t="s">
        <v>121</v>
      </c>
      <c r="E57" s="83"/>
      <c r="F57" s="96" t="s">
        <v>1770</v>
      </c>
      <c r="G57" s="96" t="s">
        <v>132</v>
      </c>
      <c r="H57" s="93">
        <v>2251.9928980000004</v>
      </c>
      <c r="I57" s="95">
        <v>3021</v>
      </c>
      <c r="J57" s="83"/>
      <c r="K57" s="93">
        <v>235.121029644</v>
      </c>
      <c r="L57" s="94">
        <v>4.562996307701708E-6</v>
      </c>
      <c r="M57" s="94">
        <v>5.3881822055160081E-2</v>
      </c>
      <c r="N57" s="94">
        <f>K57/'סכום נכסי הקרן'!$C$42</f>
        <v>7.3675545092186379E-3</v>
      </c>
    </row>
    <row r="58" spans="2:14">
      <c r="B58" s="86" t="s">
        <v>1655</v>
      </c>
      <c r="C58" s="83" t="s">
        <v>1656</v>
      </c>
      <c r="D58" s="96" t="s">
        <v>1657</v>
      </c>
      <c r="E58" s="83"/>
      <c r="F58" s="96" t="s">
        <v>1770</v>
      </c>
      <c r="G58" s="96" t="s">
        <v>137</v>
      </c>
      <c r="H58" s="93">
        <v>4395.0872200000003</v>
      </c>
      <c r="I58" s="95">
        <v>2710</v>
      </c>
      <c r="J58" s="83"/>
      <c r="K58" s="93">
        <v>52.825085105999996</v>
      </c>
      <c r="L58" s="94">
        <v>1.9691365763740406E-5</v>
      </c>
      <c r="M58" s="94">
        <v>1.2105730567953955E-2</v>
      </c>
      <c r="N58" s="94">
        <f>K58/'סכום נכסי הקרן'!$C$42</f>
        <v>1.6552823648392876E-3</v>
      </c>
    </row>
    <row r="59" spans="2:14">
      <c r="B59" s="86" t="s">
        <v>1658</v>
      </c>
      <c r="C59" s="83" t="s">
        <v>1659</v>
      </c>
      <c r="D59" s="96" t="s">
        <v>1401</v>
      </c>
      <c r="E59" s="83"/>
      <c r="F59" s="96" t="s">
        <v>1770</v>
      </c>
      <c r="G59" s="96" t="s">
        <v>132</v>
      </c>
      <c r="H59" s="93">
        <v>188.028907</v>
      </c>
      <c r="I59" s="95">
        <v>5376</v>
      </c>
      <c r="J59" s="83"/>
      <c r="K59" s="93">
        <v>34.934747663999993</v>
      </c>
      <c r="L59" s="94">
        <v>1.633045918012854E-7</v>
      </c>
      <c r="M59" s="94">
        <v>8.0058677015137948E-3</v>
      </c>
      <c r="N59" s="94">
        <f>K59/'סכום נכסי הקרן'!$C$42</f>
        <v>1.0946858223189416E-3</v>
      </c>
    </row>
    <row r="60" spans="2:14">
      <c r="B60" s="86" t="s">
        <v>1660</v>
      </c>
      <c r="C60" s="83" t="s">
        <v>1661</v>
      </c>
      <c r="D60" s="96" t="s">
        <v>30</v>
      </c>
      <c r="E60" s="83"/>
      <c r="F60" s="96" t="s">
        <v>1770</v>
      </c>
      <c r="G60" s="96" t="s">
        <v>134</v>
      </c>
      <c r="H60" s="93">
        <v>1039.1842830000001</v>
      </c>
      <c r="I60" s="95">
        <v>2580.5</v>
      </c>
      <c r="J60" s="83"/>
      <c r="K60" s="93">
        <v>103.998394547</v>
      </c>
      <c r="L60" s="94">
        <v>4.5880100794701988E-6</v>
      </c>
      <c r="M60" s="94">
        <v>2.3832929778711449E-2</v>
      </c>
      <c r="N60" s="94">
        <f>K60/'סכום נכסי הקרן'!$C$42</f>
        <v>3.2588060789644543E-3</v>
      </c>
    </row>
    <row r="61" spans="2:14">
      <c r="B61" s="86" t="s">
        <v>1662</v>
      </c>
      <c r="C61" s="83" t="s">
        <v>1663</v>
      </c>
      <c r="D61" s="96" t="s">
        <v>121</v>
      </c>
      <c r="E61" s="83"/>
      <c r="F61" s="96" t="s">
        <v>1770</v>
      </c>
      <c r="G61" s="96" t="s">
        <v>132</v>
      </c>
      <c r="H61" s="93">
        <v>3.9960749999999994</v>
      </c>
      <c r="I61" s="95">
        <v>32030</v>
      </c>
      <c r="J61" s="83"/>
      <c r="K61" s="93">
        <v>4.4234821220000002</v>
      </c>
      <c r="L61" s="94">
        <v>3.4387372574199686E-8</v>
      </c>
      <c r="M61" s="94">
        <v>1.0137131371135445E-3</v>
      </c>
      <c r="N61" s="94">
        <f>K61/'סכום נכסי הקרן'!$C$42</f>
        <v>1.3861050925021242E-4</v>
      </c>
    </row>
    <row r="62" spans="2:14">
      <c r="B62" s="86" t="s">
        <v>1664</v>
      </c>
      <c r="C62" s="83" t="s">
        <v>1665</v>
      </c>
      <c r="D62" s="96" t="s">
        <v>1401</v>
      </c>
      <c r="E62" s="83"/>
      <c r="F62" s="96" t="s">
        <v>1770</v>
      </c>
      <c r="G62" s="96" t="s">
        <v>132</v>
      </c>
      <c r="H62" s="93">
        <v>116.02601300000001</v>
      </c>
      <c r="I62" s="95">
        <v>20582</v>
      </c>
      <c r="J62" s="83"/>
      <c r="K62" s="93">
        <v>82.530918081999999</v>
      </c>
      <c r="L62" s="94">
        <v>4.4531189023220115E-7</v>
      </c>
      <c r="M62" s="94">
        <v>1.8913307111985921E-2</v>
      </c>
      <c r="N62" s="94">
        <f>K62/'סכום נכסי הקרן'!$C$42</f>
        <v>2.5861193215496359E-3</v>
      </c>
    </row>
    <row r="63" spans="2:14">
      <c r="B63" s="86" t="s">
        <v>1666</v>
      </c>
      <c r="C63" s="83" t="s">
        <v>1667</v>
      </c>
      <c r="D63" s="96" t="s">
        <v>1401</v>
      </c>
      <c r="E63" s="83"/>
      <c r="F63" s="96" t="s">
        <v>1770</v>
      </c>
      <c r="G63" s="96" t="s">
        <v>132</v>
      </c>
      <c r="H63" s="93">
        <v>19.985942999999999</v>
      </c>
      <c r="I63" s="95">
        <v>26432</v>
      </c>
      <c r="J63" s="93">
        <v>2.5357509999999997E-3</v>
      </c>
      <c r="K63" s="93">
        <v>18.259493368000001</v>
      </c>
      <c r="L63" s="94">
        <v>1.0921280327868853E-6</v>
      </c>
      <c r="M63" s="94">
        <v>4.1844609729789796E-3</v>
      </c>
      <c r="N63" s="94">
        <f>K63/'סכום נכסי הקרן'!$C$42</f>
        <v>5.7216410162522105E-4</v>
      </c>
    </row>
    <row r="64" spans="2:14">
      <c r="B64" s="86" t="s">
        <v>1668</v>
      </c>
      <c r="C64" s="83" t="s">
        <v>1669</v>
      </c>
      <c r="D64" s="96" t="s">
        <v>30</v>
      </c>
      <c r="E64" s="83"/>
      <c r="F64" s="96" t="s">
        <v>1770</v>
      </c>
      <c r="G64" s="96" t="s">
        <v>134</v>
      </c>
      <c r="H64" s="93">
        <v>76.994895000000014</v>
      </c>
      <c r="I64" s="95">
        <v>3239</v>
      </c>
      <c r="J64" s="83"/>
      <c r="K64" s="93">
        <v>9.671705956000002</v>
      </c>
      <c r="L64" s="94">
        <v>1.3999071818181821E-5</v>
      </c>
      <c r="M64" s="94">
        <v>2.2164293006034928E-3</v>
      </c>
      <c r="N64" s="94">
        <f>K64/'סכום נכסי הקרן'!$C$42</f>
        <v>3.03064429991037E-4</v>
      </c>
    </row>
    <row r="65" spans="2:14">
      <c r="B65" s="86" t="s">
        <v>1670</v>
      </c>
      <c r="C65" s="83" t="s">
        <v>1671</v>
      </c>
      <c r="D65" s="96" t="s">
        <v>1384</v>
      </c>
      <c r="E65" s="83"/>
      <c r="F65" s="96" t="s">
        <v>1770</v>
      </c>
      <c r="G65" s="96" t="s">
        <v>132</v>
      </c>
      <c r="H65" s="93">
        <v>87.393631999999997</v>
      </c>
      <c r="I65" s="95">
        <v>6409</v>
      </c>
      <c r="J65" s="83"/>
      <c r="K65" s="93">
        <v>19.357255905000002</v>
      </c>
      <c r="L65" s="94">
        <v>1.1939020765027323E-6</v>
      </c>
      <c r="M65" s="94">
        <v>4.4360311781920739E-3</v>
      </c>
      <c r="N65" s="94">
        <f>K65/'סכום נכסי הקרן'!$C$42</f>
        <v>6.0656266368396808E-4</v>
      </c>
    </row>
    <row r="66" spans="2:14">
      <c r="B66" s="86" t="s">
        <v>1672</v>
      </c>
      <c r="C66" s="83" t="s">
        <v>1673</v>
      </c>
      <c r="D66" s="96" t="s">
        <v>1401</v>
      </c>
      <c r="E66" s="83"/>
      <c r="F66" s="96" t="s">
        <v>1770</v>
      </c>
      <c r="G66" s="96" t="s">
        <v>132</v>
      </c>
      <c r="H66" s="93">
        <v>165.485544</v>
      </c>
      <c r="I66" s="95">
        <v>16567</v>
      </c>
      <c r="J66" s="83"/>
      <c r="K66" s="93">
        <v>94.74966178199999</v>
      </c>
      <c r="L66" s="94">
        <v>5.7073821003621321E-7</v>
      </c>
      <c r="M66" s="94">
        <v>2.1713431689433765E-2</v>
      </c>
      <c r="N66" s="94">
        <f>K66/'סכום נכסי הקרן'!$C$42</f>
        <v>2.9689955805564361E-3</v>
      </c>
    </row>
    <row r="67" spans="2:14">
      <c r="B67" s="86" t="s">
        <v>1674</v>
      </c>
      <c r="C67" s="83" t="s">
        <v>1675</v>
      </c>
      <c r="D67" s="96" t="s">
        <v>121</v>
      </c>
      <c r="E67" s="83"/>
      <c r="F67" s="96" t="s">
        <v>1770</v>
      </c>
      <c r="G67" s="96" t="s">
        <v>132</v>
      </c>
      <c r="H67" s="93">
        <v>1775.786255</v>
      </c>
      <c r="I67" s="95">
        <v>752.25</v>
      </c>
      <c r="J67" s="83"/>
      <c r="K67" s="93">
        <v>46.166464871999999</v>
      </c>
      <c r="L67" s="94">
        <v>1.1779676650082919E-5</v>
      </c>
      <c r="M67" s="94">
        <v>1.0579799046113872E-2</v>
      </c>
      <c r="N67" s="94">
        <f>K67/'סכום נכסי הקרן'!$C$42</f>
        <v>1.446633450684479E-3</v>
      </c>
    </row>
    <row r="68" spans="2:14">
      <c r="B68" s="86" t="s">
        <v>1676</v>
      </c>
      <c r="C68" s="83" t="s">
        <v>1677</v>
      </c>
      <c r="D68" s="96" t="s">
        <v>1401</v>
      </c>
      <c r="E68" s="83"/>
      <c r="F68" s="96" t="s">
        <v>1770</v>
      </c>
      <c r="G68" s="96" t="s">
        <v>132</v>
      </c>
      <c r="H68" s="93">
        <v>41.305259</v>
      </c>
      <c r="I68" s="95">
        <v>23304</v>
      </c>
      <c r="J68" s="83"/>
      <c r="K68" s="93">
        <v>33.266687302000001</v>
      </c>
      <c r="L68" s="94">
        <v>3.3996097942386831E-6</v>
      </c>
      <c r="M68" s="94">
        <v>7.6236044401686263E-3</v>
      </c>
      <c r="N68" s="94">
        <f>K68/'סכום נכסי הקרן'!$C$42</f>
        <v>1.0424168880585327E-3</v>
      </c>
    </row>
    <row r="69" spans="2:14">
      <c r="B69" s="86" t="s">
        <v>1678</v>
      </c>
      <c r="C69" s="83" t="s">
        <v>1679</v>
      </c>
      <c r="D69" s="96" t="s">
        <v>30</v>
      </c>
      <c r="E69" s="83"/>
      <c r="F69" s="96" t="s">
        <v>1770</v>
      </c>
      <c r="G69" s="96" t="s">
        <v>134</v>
      </c>
      <c r="H69" s="93">
        <v>177.27593999999996</v>
      </c>
      <c r="I69" s="95">
        <v>3119</v>
      </c>
      <c r="J69" s="83"/>
      <c r="K69" s="93">
        <v>21.443485339000002</v>
      </c>
      <c r="L69" s="94">
        <v>9.9873769014084489E-6</v>
      </c>
      <c r="M69" s="94">
        <v>4.914124708571839E-3</v>
      </c>
      <c r="N69" s="94">
        <f>K69/'סכום נכסי הקרן'!$C$42</f>
        <v>6.7193499170160181E-4</v>
      </c>
    </row>
    <row r="70" spans="2:14">
      <c r="B70" s="86" t="s">
        <v>1680</v>
      </c>
      <c r="C70" s="83" t="s">
        <v>1681</v>
      </c>
      <c r="D70" s="96" t="s">
        <v>1401</v>
      </c>
      <c r="E70" s="83"/>
      <c r="F70" s="96" t="s">
        <v>1770</v>
      </c>
      <c r="G70" s="96" t="s">
        <v>132</v>
      </c>
      <c r="H70" s="93">
        <v>13.917064</v>
      </c>
      <c r="I70" s="95">
        <v>22208</v>
      </c>
      <c r="J70" s="93">
        <v>2.7679653999999998E-2</v>
      </c>
      <c r="K70" s="93">
        <v>10.709144203999999</v>
      </c>
      <c r="L70" s="94">
        <v>5.6804342857142853E-7</v>
      </c>
      <c r="M70" s="94">
        <v>2.4541752102594282E-3</v>
      </c>
      <c r="N70" s="94">
        <f>K70/'סכום נכסי הקרן'!$C$42</f>
        <v>3.3557272094936262E-4</v>
      </c>
    </row>
    <row r="71" spans="2:14">
      <c r="B71" s="86" t="s">
        <v>1682</v>
      </c>
      <c r="C71" s="83" t="s">
        <v>1683</v>
      </c>
      <c r="D71" s="96" t="s">
        <v>30</v>
      </c>
      <c r="E71" s="83"/>
      <c r="F71" s="96" t="s">
        <v>1770</v>
      </c>
      <c r="G71" s="96" t="s">
        <v>134</v>
      </c>
      <c r="H71" s="93">
        <v>159.282085</v>
      </c>
      <c r="I71" s="95">
        <v>6109</v>
      </c>
      <c r="J71" s="83"/>
      <c r="K71" s="93">
        <v>37.736989973999997</v>
      </c>
      <c r="L71" s="94">
        <v>2.9496682407407407E-5</v>
      </c>
      <c r="M71" s="94">
        <v>8.6480472706126407E-3</v>
      </c>
      <c r="N71" s="94">
        <f>K71/'סכום נכסי הקרן'!$C$42</f>
        <v>1.1824945266199721E-3</v>
      </c>
    </row>
    <row r="72" spans="2:14">
      <c r="B72" s="86" t="s">
        <v>1684</v>
      </c>
      <c r="C72" s="83" t="s">
        <v>1685</v>
      </c>
      <c r="D72" s="96" t="s">
        <v>1384</v>
      </c>
      <c r="E72" s="83"/>
      <c r="F72" s="96" t="s">
        <v>1770</v>
      </c>
      <c r="G72" s="96" t="s">
        <v>132</v>
      </c>
      <c r="H72" s="93">
        <v>91.797340000000005</v>
      </c>
      <c r="I72" s="95">
        <v>4868</v>
      </c>
      <c r="J72" s="83"/>
      <c r="K72" s="93">
        <v>15.443808188999997</v>
      </c>
      <c r="L72" s="94">
        <v>2.3812539559014268E-6</v>
      </c>
      <c r="M72" s="94">
        <v>3.539200751007587E-3</v>
      </c>
      <c r="N72" s="94">
        <f>K72/'סכום נכסי הקרן'!$C$42</f>
        <v>4.8393416290603696E-4</v>
      </c>
    </row>
    <row r="73" spans="2:14">
      <c r="B73" s="86" t="s">
        <v>1686</v>
      </c>
      <c r="C73" s="83" t="s">
        <v>1687</v>
      </c>
      <c r="D73" s="96" t="s">
        <v>121</v>
      </c>
      <c r="E73" s="83"/>
      <c r="F73" s="96" t="s">
        <v>1770</v>
      </c>
      <c r="G73" s="96" t="s">
        <v>132</v>
      </c>
      <c r="H73" s="93">
        <v>38.146500000000003</v>
      </c>
      <c r="I73" s="95">
        <v>2718.5</v>
      </c>
      <c r="J73" s="83"/>
      <c r="K73" s="93">
        <v>3.5839155540000003</v>
      </c>
      <c r="L73" s="94">
        <v>7.8652577319587642E-6</v>
      </c>
      <c r="M73" s="94">
        <v>8.2131275298400928E-4</v>
      </c>
      <c r="N73" s="94">
        <f>K73/'סכום נכסי הקרן'!$C$42</f>
        <v>1.1230255856105778E-4</v>
      </c>
    </row>
    <row r="74" spans="2:14">
      <c r="B74" s="86" t="s">
        <v>1688</v>
      </c>
      <c r="C74" s="83" t="s">
        <v>1689</v>
      </c>
      <c r="D74" s="96" t="s">
        <v>121</v>
      </c>
      <c r="E74" s="83"/>
      <c r="F74" s="96" t="s">
        <v>1770</v>
      </c>
      <c r="G74" s="96" t="s">
        <v>132</v>
      </c>
      <c r="H74" s="93">
        <v>46.989851000000002</v>
      </c>
      <c r="I74" s="95">
        <v>3282.875</v>
      </c>
      <c r="J74" s="83"/>
      <c r="K74" s="93">
        <v>5.3312879979999988</v>
      </c>
      <c r="L74" s="94">
        <v>4.4449729008563107E-7</v>
      </c>
      <c r="M74" s="94">
        <v>1.2217516726087418E-3</v>
      </c>
      <c r="N74" s="94">
        <f>K74/'סכום נכסי הקרן'!$C$42</f>
        <v>1.6705674940723208E-4</v>
      </c>
    </row>
    <row r="75" spans="2:14">
      <c r="B75" s="86" t="s">
        <v>1690</v>
      </c>
      <c r="C75" s="83" t="s">
        <v>1691</v>
      </c>
      <c r="D75" s="96" t="s">
        <v>30</v>
      </c>
      <c r="E75" s="83"/>
      <c r="F75" s="96" t="s">
        <v>1770</v>
      </c>
      <c r="G75" s="96" t="s">
        <v>134</v>
      </c>
      <c r="H75" s="93">
        <v>58.745610000000006</v>
      </c>
      <c r="I75" s="95">
        <v>4482.6000000000004</v>
      </c>
      <c r="J75" s="83"/>
      <c r="K75" s="93">
        <v>10.212583174999995</v>
      </c>
      <c r="L75" s="94">
        <v>6.6664589980431497E-6</v>
      </c>
      <c r="M75" s="94">
        <v>2.3403801446091267E-3</v>
      </c>
      <c r="N75" s="94">
        <f>K75/'סכום נכסי הקרן'!$C$42</f>
        <v>3.2001290286822154E-4</v>
      </c>
    </row>
    <row r="76" spans="2:14">
      <c r="B76" s="86" t="s">
        <v>1692</v>
      </c>
      <c r="C76" s="83" t="s">
        <v>1693</v>
      </c>
      <c r="D76" s="96" t="s">
        <v>30</v>
      </c>
      <c r="E76" s="83"/>
      <c r="F76" s="96" t="s">
        <v>1770</v>
      </c>
      <c r="G76" s="96" t="s">
        <v>134</v>
      </c>
      <c r="H76" s="93">
        <v>19.073249000000001</v>
      </c>
      <c r="I76" s="95">
        <v>10859</v>
      </c>
      <c r="J76" s="83"/>
      <c r="K76" s="93">
        <v>8.0323890690000006</v>
      </c>
      <c r="L76" s="94">
        <v>8.3145444431947872E-6</v>
      </c>
      <c r="M76" s="94">
        <v>1.8407530757626363E-3</v>
      </c>
      <c r="N76" s="94">
        <f>K76/'סכום נכסי הקרן'!$C$42</f>
        <v>2.5169617704853234E-4</v>
      </c>
    </row>
    <row r="77" spans="2:14">
      <c r="B77" s="86" t="s">
        <v>1694</v>
      </c>
      <c r="C77" s="83" t="s">
        <v>1695</v>
      </c>
      <c r="D77" s="96" t="s">
        <v>30</v>
      </c>
      <c r="E77" s="83"/>
      <c r="F77" s="96" t="s">
        <v>1770</v>
      </c>
      <c r="G77" s="96" t="s">
        <v>134</v>
      </c>
      <c r="H77" s="93">
        <v>183.59635799999995</v>
      </c>
      <c r="I77" s="95">
        <v>5964.4</v>
      </c>
      <c r="J77" s="83"/>
      <c r="K77" s="93">
        <v>42.467923395999996</v>
      </c>
      <c r="L77" s="94">
        <v>3.1802442288941303E-5</v>
      </c>
      <c r="M77" s="94">
        <v>9.7322178919516944E-3</v>
      </c>
      <c r="N77" s="94">
        <f>K77/'סכום נכסי הקרן'!$C$42</f>
        <v>1.3307390707972594E-3</v>
      </c>
    </row>
    <row r="78" spans="2:14">
      <c r="B78" s="86" t="s">
        <v>1696</v>
      </c>
      <c r="C78" s="83" t="s">
        <v>1697</v>
      </c>
      <c r="D78" s="96" t="s">
        <v>30</v>
      </c>
      <c r="E78" s="83"/>
      <c r="F78" s="96" t="s">
        <v>1770</v>
      </c>
      <c r="G78" s="96" t="s">
        <v>134</v>
      </c>
      <c r="H78" s="93">
        <v>663.74909900000011</v>
      </c>
      <c r="I78" s="95">
        <v>1900</v>
      </c>
      <c r="J78" s="83"/>
      <c r="K78" s="93">
        <v>48.908883432999986</v>
      </c>
      <c r="L78" s="94">
        <v>1.7773643221831545E-5</v>
      </c>
      <c r="M78" s="94">
        <v>1.1208269026567364E-2</v>
      </c>
      <c r="N78" s="94">
        <f>K78/'סכום נכסי הקרן'!$C$42</f>
        <v>1.5325675683848519E-3</v>
      </c>
    </row>
    <row r="79" spans="2:14">
      <c r="B79" s="86" t="s">
        <v>1698</v>
      </c>
      <c r="C79" s="83" t="s">
        <v>1699</v>
      </c>
      <c r="D79" s="96" t="s">
        <v>1401</v>
      </c>
      <c r="E79" s="83"/>
      <c r="F79" s="96" t="s">
        <v>1770</v>
      </c>
      <c r="G79" s="96" t="s">
        <v>132</v>
      </c>
      <c r="H79" s="93">
        <v>25.455311999999999</v>
      </c>
      <c r="I79" s="95">
        <v>14141</v>
      </c>
      <c r="J79" s="83"/>
      <c r="K79" s="93">
        <v>12.440340893</v>
      </c>
      <c r="L79" s="94">
        <v>2.4194909635900298E-6</v>
      </c>
      <c r="M79" s="94">
        <v>2.8509071915731239E-3</v>
      </c>
      <c r="N79" s="94">
        <f>K79/'סכום נכסי הקרן'!$C$42</f>
        <v>3.8982004196398381E-4</v>
      </c>
    </row>
    <row r="80" spans="2:14">
      <c r="B80" s="86" t="s">
        <v>1700</v>
      </c>
      <c r="C80" s="83" t="s">
        <v>1701</v>
      </c>
      <c r="D80" s="96" t="s">
        <v>122</v>
      </c>
      <c r="E80" s="83"/>
      <c r="F80" s="96" t="s">
        <v>1770</v>
      </c>
      <c r="G80" s="96" t="s">
        <v>141</v>
      </c>
      <c r="H80" s="93">
        <v>8.9884599999999999</v>
      </c>
      <c r="I80" s="95">
        <f>2136000/100</f>
        <v>21360</v>
      </c>
      <c r="J80" s="83"/>
      <c r="K80" s="93">
        <v>6.1144170329999996</v>
      </c>
      <c r="L80" s="94">
        <v>5.9651057842903029E-5</v>
      </c>
      <c r="M80" s="94">
        <v>1.4012184747658669E-3</v>
      </c>
      <c r="N80" s="94">
        <f>K80/'סכום נכסי הקרן'!$C$42</f>
        <v>1.9159622110761698E-4</v>
      </c>
    </row>
    <row r="81" spans="2:14">
      <c r="B81" s="86" t="s">
        <v>1702</v>
      </c>
      <c r="C81" s="83" t="s">
        <v>1703</v>
      </c>
      <c r="D81" s="96" t="s">
        <v>122</v>
      </c>
      <c r="E81" s="83"/>
      <c r="F81" s="96" t="s">
        <v>1770</v>
      </c>
      <c r="G81" s="96" t="s">
        <v>141</v>
      </c>
      <c r="H81" s="93">
        <v>5.2228659999999998</v>
      </c>
      <c r="I81" s="95">
        <f>3450000/100</f>
        <v>34500</v>
      </c>
      <c r="J81" s="83"/>
      <c r="K81" s="93">
        <v>5.7384753789999996</v>
      </c>
      <c r="L81" s="94">
        <v>5.9476461612043638E-5</v>
      </c>
      <c r="M81" s="94">
        <v>1.3150653078857239E-3</v>
      </c>
      <c r="N81" s="94">
        <f>K81/'סכום נכסי הקרן'!$C$42</f>
        <v>1.7981603014671245E-4</v>
      </c>
    </row>
    <row r="82" spans="2:14">
      <c r="B82" s="86" t="s">
        <v>1704</v>
      </c>
      <c r="C82" s="83" t="s">
        <v>1705</v>
      </c>
      <c r="D82" s="96" t="s">
        <v>1401</v>
      </c>
      <c r="E82" s="83"/>
      <c r="F82" s="96" t="s">
        <v>1770</v>
      </c>
      <c r="G82" s="96" t="s">
        <v>132</v>
      </c>
      <c r="H82" s="93">
        <v>151.06013700000005</v>
      </c>
      <c r="I82" s="95">
        <v>2984</v>
      </c>
      <c r="J82" s="83"/>
      <c r="K82" s="93">
        <v>15.578385101</v>
      </c>
      <c r="L82" s="94">
        <v>1.5243202522704345E-6</v>
      </c>
      <c r="M82" s="94">
        <v>3.5700412472239244E-3</v>
      </c>
      <c r="N82" s="94">
        <f>K82/'סכום נכסי הקרן'!$C$42</f>
        <v>4.8815115164729757E-4</v>
      </c>
    </row>
    <row r="83" spans="2:14">
      <c r="B83" s="86" t="s">
        <v>1706</v>
      </c>
      <c r="C83" s="83" t="s">
        <v>1707</v>
      </c>
      <c r="D83" s="96" t="s">
        <v>121</v>
      </c>
      <c r="E83" s="83"/>
      <c r="F83" s="96" t="s">
        <v>1770</v>
      </c>
      <c r="G83" s="96" t="s">
        <v>132</v>
      </c>
      <c r="H83" s="93">
        <v>6.3446020000000001</v>
      </c>
      <c r="I83" s="95">
        <v>58895.5</v>
      </c>
      <c r="J83" s="83"/>
      <c r="K83" s="93">
        <v>12.913983958000001</v>
      </c>
      <c r="L83" s="94">
        <v>4.8889442670084289E-7</v>
      </c>
      <c r="M83" s="94">
        <v>2.9594502316603166E-3</v>
      </c>
      <c r="N83" s="94">
        <f>K83/'סכום נכסי הקרן'!$C$42</f>
        <v>4.0466172203226412E-4</v>
      </c>
    </row>
    <row r="84" spans="2:14">
      <c r="B84" s="86" t="s">
        <v>1708</v>
      </c>
      <c r="C84" s="83" t="s">
        <v>1709</v>
      </c>
      <c r="D84" s="96" t="s">
        <v>30</v>
      </c>
      <c r="E84" s="83"/>
      <c r="F84" s="96" t="s">
        <v>1770</v>
      </c>
      <c r="G84" s="96" t="s">
        <v>134</v>
      </c>
      <c r="H84" s="93">
        <v>51.917539999999988</v>
      </c>
      <c r="I84" s="95">
        <v>13188</v>
      </c>
      <c r="J84" s="83"/>
      <c r="K84" s="93">
        <v>26.553589620000007</v>
      </c>
      <c r="L84" s="94">
        <v>4.0324302912621353E-5</v>
      </c>
      <c r="M84" s="94">
        <v>6.0851885218302822E-3</v>
      </c>
      <c r="N84" s="94">
        <f>K84/'סכום נכסי הקרן'!$C$42</f>
        <v>8.3206091448725765E-4</v>
      </c>
    </row>
    <row r="85" spans="2:14">
      <c r="B85" s="86" t="s">
        <v>1710</v>
      </c>
      <c r="C85" s="83" t="s">
        <v>1711</v>
      </c>
      <c r="D85" s="96" t="s">
        <v>30</v>
      </c>
      <c r="E85" s="83"/>
      <c r="F85" s="96" t="s">
        <v>1770</v>
      </c>
      <c r="G85" s="96" t="s">
        <v>134</v>
      </c>
      <c r="H85" s="93">
        <v>22.337980000000002</v>
      </c>
      <c r="I85" s="95">
        <v>25550</v>
      </c>
      <c r="J85" s="83"/>
      <c r="K85" s="93">
        <v>22.134259912000001</v>
      </c>
      <c r="L85" s="94">
        <v>3.3093254676659742E-5</v>
      </c>
      <c r="M85" s="94">
        <v>5.0724269781687809E-3</v>
      </c>
      <c r="N85" s="94">
        <f>K85/'סכום נכסי הקרן'!$C$42</f>
        <v>6.9358052178398327E-4</v>
      </c>
    </row>
    <row r="86" spans="2:14">
      <c r="B86" s="86" t="s">
        <v>1712</v>
      </c>
      <c r="C86" s="83" t="s">
        <v>1713</v>
      </c>
      <c r="D86" s="96" t="s">
        <v>30</v>
      </c>
      <c r="E86" s="83"/>
      <c r="F86" s="96" t="s">
        <v>1770</v>
      </c>
      <c r="G86" s="96" t="s">
        <v>134</v>
      </c>
      <c r="H86" s="93">
        <v>42.916338999999986</v>
      </c>
      <c r="I86" s="95">
        <v>20180</v>
      </c>
      <c r="J86" s="83"/>
      <c r="K86" s="93">
        <v>33.587217343999995</v>
      </c>
      <c r="L86" s="94">
        <v>1.6586024734299512E-5</v>
      </c>
      <c r="M86" s="94">
        <v>7.6970591316206267E-3</v>
      </c>
      <c r="N86" s="94">
        <f>K86/'סכום נכסי הקרן'!$C$42</f>
        <v>1.0524607474268449E-3</v>
      </c>
    </row>
    <row r="87" spans="2:14">
      <c r="B87" s="86" t="s">
        <v>1714</v>
      </c>
      <c r="C87" s="83" t="s">
        <v>1715</v>
      </c>
      <c r="D87" s="96" t="s">
        <v>1401</v>
      </c>
      <c r="E87" s="83"/>
      <c r="F87" s="96" t="s">
        <v>1770</v>
      </c>
      <c r="G87" s="96" t="s">
        <v>132</v>
      </c>
      <c r="H87" s="93">
        <v>99.180900000000008</v>
      </c>
      <c r="I87" s="95">
        <v>2370</v>
      </c>
      <c r="J87" s="83"/>
      <c r="K87" s="93">
        <v>8.1236298120000008</v>
      </c>
      <c r="L87" s="94">
        <v>8.7077172958735745E-7</v>
      </c>
      <c r="M87" s="94">
        <v>1.8616623814336362E-3</v>
      </c>
      <c r="N87" s="94">
        <f>K87/'סכום נכסי הקרן'!$C$42</f>
        <v>2.5455522010619472E-4</v>
      </c>
    </row>
    <row r="88" spans="2:14">
      <c r="B88" s="86" t="s">
        <v>1716</v>
      </c>
      <c r="C88" s="83" t="s">
        <v>1717</v>
      </c>
      <c r="D88" s="96" t="s">
        <v>123</v>
      </c>
      <c r="E88" s="83"/>
      <c r="F88" s="96" t="s">
        <v>1770</v>
      </c>
      <c r="G88" s="96" t="s">
        <v>136</v>
      </c>
      <c r="H88" s="93">
        <v>141.553574</v>
      </c>
      <c r="I88" s="95">
        <v>8545</v>
      </c>
      <c r="J88" s="83"/>
      <c r="K88" s="93">
        <v>29.309218938999997</v>
      </c>
      <c r="L88" s="94">
        <v>2.6914617523470122E-6</v>
      </c>
      <c r="M88" s="94">
        <v>6.7166859631316942E-3</v>
      </c>
      <c r="N88" s="94">
        <f>K88/'סכום נכסי הקרן'!$C$42</f>
        <v>9.1840899337102824E-4</v>
      </c>
    </row>
    <row r="89" spans="2:14">
      <c r="B89" s="86" t="s">
        <v>1718</v>
      </c>
      <c r="C89" s="83" t="s">
        <v>1719</v>
      </c>
      <c r="D89" s="96" t="s">
        <v>121</v>
      </c>
      <c r="E89" s="83"/>
      <c r="F89" s="96" t="s">
        <v>1770</v>
      </c>
      <c r="G89" s="96" t="s">
        <v>135</v>
      </c>
      <c r="H89" s="93">
        <v>76.293000000000006</v>
      </c>
      <c r="I89" s="95">
        <v>3470</v>
      </c>
      <c r="J89" s="83"/>
      <c r="K89" s="93">
        <v>12.071199765999999</v>
      </c>
      <c r="L89" s="94">
        <v>8.7197582638376464E-7</v>
      </c>
      <c r="M89" s="94">
        <v>2.7663124764667341E-3</v>
      </c>
      <c r="N89" s="94">
        <f>K89/'סכום נכסי הקרן'!$C$42</f>
        <v>3.782529465881053E-4</v>
      </c>
    </row>
    <row r="90" spans="2:14">
      <c r="B90" s="86" t="s">
        <v>1720</v>
      </c>
      <c r="C90" s="83" t="s">
        <v>1721</v>
      </c>
      <c r="D90" s="96" t="s">
        <v>1401</v>
      </c>
      <c r="E90" s="83"/>
      <c r="F90" s="96" t="s">
        <v>1770</v>
      </c>
      <c r="G90" s="96" t="s">
        <v>132</v>
      </c>
      <c r="H90" s="93">
        <v>130.015784</v>
      </c>
      <c r="I90" s="95">
        <v>24485</v>
      </c>
      <c r="J90" s="83"/>
      <c r="K90" s="93">
        <v>110.01956449099998</v>
      </c>
      <c r="L90" s="94">
        <v>1.2494831755892159E-6</v>
      </c>
      <c r="M90" s="94">
        <v>2.5212779160868847E-2</v>
      </c>
      <c r="N90" s="94">
        <f>K90/'סכום נכסי הקרן'!$C$42</f>
        <v>3.447480387846381E-3</v>
      </c>
    </row>
    <row r="91" spans="2:14">
      <c r="B91" s="86" t="s">
        <v>1722</v>
      </c>
      <c r="C91" s="83" t="s">
        <v>1723</v>
      </c>
      <c r="D91" s="96" t="s">
        <v>1401</v>
      </c>
      <c r="E91" s="83"/>
      <c r="F91" s="96" t="s">
        <v>1770</v>
      </c>
      <c r="G91" s="96" t="s">
        <v>132</v>
      </c>
      <c r="H91" s="93">
        <v>142.982237</v>
      </c>
      <c r="I91" s="95">
        <v>3122</v>
      </c>
      <c r="J91" s="83"/>
      <c r="K91" s="93">
        <v>15.427257218999998</v>
      </c>
      <c r="L91" s="94">
        <v>5.9083569008264458E-6</v>
      </c>
      <c r="M91" s="94">
        <v>3.5354078260542957E-3</v>
      </c>
      <c r="N91" s="94">
        <f>K91/'סכום נכסי הקרן'!$C$42</f>
        <v>4.8341553565334048E-4</v>
      </c>
    </row>
    <row r="92" spans="2:14">
      <c r="B92" s="82"/>
      <c r="C92" s="83"/>
      <c r="D92" s="83"/>
      <c r="E92" s="83"/>
      <c r="F92" s="83"/>
      <c r="G92" s="83"/>
      <c r="H92" s="93"/>
      <c r="I92" s="95"/>
      <c r="J92" s="83"/>
      <c r="K92" s="83"/>
      <c r="L92" s="83"/>
      <c r="M92" s="94"/>
      <c r="N92" s="83"/>
    </row>
    <row r="93" spans="2:14">
      <c r="B93" s="99" t="s">
        <v>222</v>
      </c>
      <c r="C93" s="81"/>
      <c r="D93" s="81"/>
      <c r="E93" s="81"/>
      <c r="F93" s="81"/>
      <c r="G93" s="81"/>
      <c r="H93" s="90"/>
      <c r="I93" s="92"/>
      <c r="J93" s="90">
        <v>0.16923496200000002</v>
      </c>
      <c r="K93" s="90">
        <v>54.544646772</v>
      </c>
      <c r="L93" s="81"/>
      <c r="M93" s="91">
        <v>1.2499796193817258E-2</v>
      </c>
      <c r="N93" s="91">
        <f>K93/'סכום נכסי הקרן'!$C$42</f>
        <v>1.7091651005750068E-3</v>
      </c>
    </row>
    <row r="94" spans="2:14">
      <c r="B94" s="86" t="s">
        <v>1724</v>
      </c>
      <c r="C94" s="83" t="s">
        <v>1725</v>
      </c>
      <c r="D94" s="96" t="s">
        <v>121</v>
      </c>
      <c r="E94" s="83"/>
      <c r="F94" s="96" t="s">
        <v>1734</v>
      </c>
      <c r="G94" s="96" t="s">
        <v>132</v>
      </c>
      <c r="H94" s="93">
        <v>8.1799230000000005</v>
      </c>
      <c r="I94" s="95">
        <v>10286</v>
      </c>
      <c r="J94" s="83"/>
      <c r="K94" s="93">
        <v>2.9078331230000001</v>
      </c>
      <c r="L94" s="94">
        <v>1.2044799123106811E-6</v>
      </c>
      <c r="M94" s="94">
        <v>6.6637742756067708E-4</v>
      </c>
      <c r="N94" s="94">
        <f>K94/'סכום נכסי הקרן'!$C$42</f>
        <v>9.1117409063118517E-5</v>
      </c>
    </row>
    <row r="95" spans="2:14">
      <c r="B95" s="86" t="s">
        <v>1726</v>
      </c>
      <c r="C95" s="83" t="s">
        <v>1727</v>
      </c>
      <c r="D95" s="96" t="s">
        <v>121</v>
      </c>
      <c r="E95" s="83"/>
      <c r="F95" s="96" t="s">
        <v>1734</v>
      </c>
      <c r="G95" s="96" t="s">
        <v>132</v>
      </c>
      <c r="H95" s="93">
        <v>85.549696999999995</v>
      </c>
      <c r="I95" s="95">
        <v>10350</v>
      </c>
      <c r="J95" s="83"/>
      <c r="K95" s="93">
        <v>30.600784529000002</v>
      </c>
      <c r="L95" s="94">
        <v>1.8852402071175637E-6</v>
      </c>
      <c r="M95" s="94">
        <v>7.0126693015779319E-3</v>
      </c>
      <c r="N95" s="94">
        <f>K95/'סכום נכסי הקרן'!$C$42</f>
        <v>9.588804046308546E-4</v>
      </c>
    </row>
    <row r="96" spans="2:14">
      <c r="B96" s="86" t="s">
        <v>1728</v>
      </c>
      <c r="C96" s="83" t="s">
        <v>1729</v>
      </c>
      <c r="D96" s="96" t="s">
        <v>121</v>
      </c>
      <c r="E96" s="83"/>
      <c r="F96" s="96" t="s">
        <v>1734</v>
      </c>
      <c r="G96" s="96" t="s">
        <v>135</v>
      </c>
      <c r="H96" s="93">
        <v>1237.1790719999999</v>
      </c>
      <c r="I96" s="95">
        <v>168</v>
      </c>
      <c r="J96" s="93">
        <v>0.16923496200000002</v>
      </c>
      <c r="K96" s="93">
        <v>9.6463928589999988</v>
      </c>
      <c r="L96" s="94">
        <v>5.9078677086089311E-6</v>
      </c>
      <c r="M96" s="94">
        <v>2.210628391215318E-3</v>
      </c>
      <c r="N96" s="94">
        <f>K96/'סכום נכסי הקרן'!$C$42</f>
        <v>3.0227124010824753E-4</v>
      </c>
    </row>
    <row r="97" spans="2:14">
      <c r="B97" s="86" t="s">
        <v>1730</v>
      </c>
      <c r="C97" s="83" t="s">
        <v>1731</v>
      </c>
      <c r="D97" s="96" t="s">
        <v>121</v>
      </c>
      <c r="E97" s="83"/>
      <c r="F97" s="96" t="s">
        <v>1734</v>
      </c>
      <c r="G97" s="96" t="s">
        <v>132</v>
      </c>
      <c r="H97" s="93">
        <v>44.595568</v>
      </c>
      <c r="I97" s="95">
        <v>7390</v>
      </c>
      <c r="J97" s="83"/>
      <c r="K97" s="93">
        <v>11.389636261</v>
      </c>
      <c r="L97" s="94">
        <v>8.0122246359501345E-7</v>
      </c>
      <c r="M97" s="94">
        <v>2.6101210734633304E-3</v>
      </c>
      <c r="N97" s="94">
        <f>K97/'סכום נכסי הקרן'!$C$42</f>
        <v>3.568960467727861E-4</v>
      </c>
    </row>
    <row r="98" spans="2:14">
      <c r="B98" s="131"/>
      <c r="C98" s="131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</row>
    <row r="99" spans="2:14">
      <c r="B99" s="131"/>
      <c r="C99" s="131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</row>
    <row r="100" spans="2:14">
      <c r="B100" s="131"/>
      <c r="C100" s="131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</row>
    <row r="101" spans="2:14">
      <c r="B101" s="133" t="s">
        <v>216</v>
      </c>
      <c r="C101" s="131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</row>
    <row r="102" spans="2:14">
      <c r="B102" s="133" t="s">
        <v>112</v>
      </c>
      <c r="C102" s="131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</row>
    <row r="103" spans="2:14">
      <c r="B103" s="133" t="s">
        <v>198</v>
      </c>
      <c r="C103" s="131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</row>
    <row r="104" spans="2:14">
      <c r="B104" s="133" t="s">
        <v>206</v>
      </c>
      <c r="C104" s="131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  <row r="105" spans="2:14">
      <c r="B105" s="133" t="s">
        <v>214</v>
      </c>
      <c r="C105" s="131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</row>
    <row r="106" spans="2:14">
      <c r="B106" s="131"/>
      <c r="C106" s="131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</row>
    <row r="107" spans="2:14">
      <c r="B107" s="131"/>
      <c r="C107" s="131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</row>
    <row r="108" spans="2:14">
      <c r="B108" s="131"/>
      <c r="C108" s="131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</row>
    <row r="109" spans="2:14">
      <c r="B109" s="131"/>
      <c r="C109" s="131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</row>
    <row r="110" spans="2:14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</row>
    <row r="111" spans="2:14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</row>
    <row r="112" spans="2:14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</row>
    <row r="113" spans="2:14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</row>
    <row r="114" spans="2:14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</row>
    <row r="115" spans="2:14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</row>
    <row r="116" spans="2:14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2:14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2:14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2:14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</row>
    <row r="120" spans="2:14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</row>
    <row r="121" spans="2:14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</row>
    <row r="122" spans="2:14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</row>
    <row r="123" spans="2:14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2:14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</row>
    <row r="125" spans="2:14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</row>
    <row r="126" spans="2:14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</row>
    <row r="127" spans="2:14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</row>
    <row r="128" spans="2:14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</row>
    <row r="129" spans="2:14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</row>
    <row r="130" spans="2:14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</row>
    <row r="131" spans="2:14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</row>
    <row r="132" spans="2:14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</row>
    <row r="133" spans="2:14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</row>
    <row r="134" spans="2:14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</row>
    <row r="135" spans="2:14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2:14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</row>
    <row r="137" spans="2:14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</row>
    <row r="138" spans="2:14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</row>
    <row r="139" spans="2:14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</row>
    <row r="140" spans="2:14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</row>
    <row r="141" spans="2:14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</row>
    <row r="142" spans="2:14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</row>
    <row r="143" spans="2:14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</row>
    <row r="144" spans="2:14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</row>
    <row r="145" spans="2:14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</row>
    <row r="146" spans="2:14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</row>
    <row r="147" spans="2:14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</row>
    <row r="148" spans="2:14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</row>
    <row r="149" spans="2:14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</row>
    <row r="150" spans="2:14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</row>
    <row r="151" spans="2:14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</row>
    <row r="152" spans="2:14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</row>
    <row r="153" spans="2:14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</row>
    <row r="154" spans="2:14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</row>
    <row r="155" spans="2:14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</row>
    <row r="156" spans="2:14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</row>
    <row r="157" spans="2:14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</row>
    <row r="158" spans="2:14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</row>
    <row r="159" spans="2:14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</row>
    <row r="160" spans="2:14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</row>
    <row r="161" spans="2:14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</row>
    <row r="162" spans="2:14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</row>
    <row r="163" spans="2:14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</row>
    <row r="164" spans="2:14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</row>
    <row r="165" spans="2:14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</row>
    <row r="166" spans="2:14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</row>
    <row r="167" spans="2:14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</row>
    <row r="168" spans="2:14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</row>
    <row r="169" spans="2:14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</row>
    <row r="170" spans="2:14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</row>
    <row r="171" spans="2:14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</row>
    <row r="172" spans="2:14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</row>
    <row r="173" spans="2:14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</row>
    <row r="174" spans="2:14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</row>
    <row r="175" spans="2:14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</row>
    <row r="176" spans="2:14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</row>
    <row r="177" spans="2:14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</row>
    <row r="178" spans="2:14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</row>
    <row r="179" spans="2:14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</row>
    <row r="180" spans="2:14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</row>
    <row r="181" spans="2:14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</row>
    <row r="182" spans="2:14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</row>
    <row r="183" spans="2:14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</row>
    <row r="184" spans="2:14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</row>
    <row r="185" spans="2:14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</row>
    <row r="186" spans="2:14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</row>
    <row r="187" spans="2:14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2:14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</row>
    <row r="189" spans="2:14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</row>
    <row r="190" spans="2:14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</row>
    <row r="191" spans="2:14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</row>
    <row r="192" spans="2:14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</row>
    <row r="193" spans="2:14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</row>
    <row r="194" spans="2:14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</row>
    <row r="195" spans="2:14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</row>
    <row r="196" spans="2:14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</row>
    <row r="197" spans="2:14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</row>
    <row r="198" spans="2:14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</row>
    <row r="199" spans="2:14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</row>
    <row r="200" spans="2:14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</row>
    <row r="201" spans="2:14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</row>
    <row r="202" spans="2:14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</row>
    <row r="203" spans="2:14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</row>
    <row r="204" spans="2:14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</row>
    <row r="205" spans="2:14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</row>
    <row r="206" spans="2:14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</row>
    <row r="207" spans="2:14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</row>
    <row r="208" spans="2:14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</row>
    <row r="209" spans="2:14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</row>
    <row r="210" spans="2:14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</row>
    <row r="211" spans="2:14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</row>
    <row r="212" spans="2:14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</row>
    <row r="213" spans="2:14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</row>
    <row r="214" spans="2:14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</row>
    <row r="215" spans="2:14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</row>
    <row r="216" spans="2:14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</row>
    <row r="217" spans="2:14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</row>
    <row r="218" spans="2:14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</row>
    <row r="219" spans="2:14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</row>
    <row r="220" spans="2:14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</row>
    <row r="221" spans="2:14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</row>
    <row r="222" spans="2:14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</row>
    <row r="223" spans="2:14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</row>
    <row r="224" spans="2:14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</row>
    <row r="225" spans="2:14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</row>
    <row r="226" spans="2:14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</row>
    <row r="227" spans="2:14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</row>
    <row r="228" spans="2:14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</row>
    <row r="229" spans="2:14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</row>
    <row r="230" spans="2:14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</row>
    <row r="231" spans="2:14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</row>
    <row r="232" spans="2:14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</row>
    <row r="233" spans="2:14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</row>
    <row r="234" spans="2:14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</row>
    <row r="235" spans="2:14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</row>
    <row r="236" spans="2:14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</row>
    <row r="237" spans="2:14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</row>
    <row r="238" spans="2:14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2:14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</row>
    <row r="240" spans="2:14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</row>
    <row r="241" spans="2:14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</row>
    <row r="242" spans="2:14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</row>
    <row r="243" spans="2:14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</row>
    <row r="244" spans="2:14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</row>
    <row r="245" spans="2:14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</row>
    <row r="246" spans="2:14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</row>
    <row r="247" spans="2:14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</row>
    <row r="248" spans="2:14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</row>
    <row r="249" spans="2:14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</row>
    <row r="250" spans="2:14">
      <c r="B250" s="138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</row>
    <row r="251" spans="2:14">
      <c r="B251" s="138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</row>
    <row r="252" spans="2:14">
      <c r="B252" s="139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</row>
    <row r="253" spans="2:14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</row>
    <row r="254" spans="2:14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</row>
    <row r="255" spans="2:14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</row>
    <row r="256" spans="2:14">
      <c r="B256" s="131"/>
      <c r="C256" s="131"/>
      <c r="D256" s="131"/>
      <c r="E256" s="131"/>
      <c r="F256" s="131"/>
      <c r="G256" s="131"/>
      <c r="H256" s="132"/>
      <c r="I256" s="132"/>
      <c r="J256" s="132"/>
      <c r="K256" s="132"/>
      <c r="L256" s="132"/>
      <c r="M256" s="132"/>
      <c r="N256" s="132"/>
    </row>
    <row r="257" spans="2:14">
      <c r="B257" s="131"/>
      <c r="C257" s="131"/>
      <c r="D257" s="131"/>
      <c r="E257" s="131"/>
      <c r="F257" s="131"/>
      <c r="G257" s="131"/>
      <c r="H257" s="132"/>
      <c r="I257" s="132"/>
      <c r="J257" s="132"/>
      <c r="K257" s="132"/>
      <c r="L257" s="132"/>
      <c r="M257" s="132"/>
      <c r="N257" s="132"/>
    </row>
    <row r="258" spans="2:14">
      <c r="B258" s="131"/>
      <c r="C258" s="131"/>
      <c r="D258" s="131"/>
      <c r="E258" s="131"/>
      <c r="F258" s="131"/>
      <c r="G258" s="131"/>
      <c r="H258" s="132"/>
      <c r="I258" s="132"/>
      <c r="J258" s="132"/>
      <c r="K258" s="132"/>
      <c r="L258" s="132"/>
      <c r="M258" s="132"/>
      <c r="N258" s="132"/>
    </row>
    <row r="259" spans="2:14">
      <c r="B259" s="131"/>
      <c r="C259" s="131"/>
      <c r="D259" s="131"/>
      <c r="E259" s="131"/>
      <c r="F259" s="131"/>
      <c r="G259" s="131"/>
      <c r="H259" s="132"/>
      <c r="I259" s="132"/>
      <c r="J259" s="132"/>
      <c r="K259" s="132"/>
      <c r="L259" s="132"/>
      <c r="M259" s="132"/>
      <c r="N259" s="132"/>
    </row>
    <row r="260" spans="2:14">
      <c r="B260" s="131"/>
      <c r="C260" s="131"/>
      <c r="D260" s="131"/>
      <c r="E260" s="131"/>
      <c r="F260" s="131"/>
      <c r="G260" s="131"/>
      <c r="H260" s="132"/>
      <c r="I260" s="132"/>
      <c r="J260" s="132"/>
      <c r="K260" s="132"/>
      <c r="L260" s="132"/>
      <c r="M260" s="132"/>
      <c r="N260" s="132"/>
    </row>
    <row r="261" spans="2:14">
      <c r="B261" s="131"/>
      <c r="C261" s="131"/>
      <c r="D261" s="131"/>
      <c r="E261" s="131"/>
      <c r="F261" s="131"/>
      <c r="G261" s="131"/>
      <c r="H261" s="132"/>
      <c r="I261" s="132"/>
      <c r="J261" s="132"/>
      <c r="K261" s="132"/>
      <c r="L261" s="132"/>
      <c r="M261" s="132"/>
      <c r="N261" s="132"/>
    </row>
    <row r="262" spans="2:14">
      <c r="B262" s="131"/>
      <c r="C262" s="131"/>
      <c r="D262" s="131"/>
      <c r="E262" s="131"/>
      <c r="F262" s="131"/>
      <c r="G262" s="131"/>
      <c r="H262" s="132"/>
      <c r="I262" s="132"/>
      <c r="J262" s="132"/>
      <c r="K262" s="132"/>
      <c r="L262" s="132"/>
      <c r="M262" s="132"/>
      <c r="N262" s="132"/>
    </row>
    <row r="263" spans="2:14">
      <c r="B263" s="131"/>
      <c r="C263" s="131"/>
      <c r="D263" s="131"/>
      <c r="E263" s="131"/>
      <c r="F263" s="131"/>
      <c r="G263" s="131"/>
      <c r="H263" s="132"/>
      <c r="I263" s="132"/>
      <c r="J263" s="132"/>
      <c r="K263" s="132"/>
      <c r="L263" s="132"/>
      <c r="M263" s="132"/>
      <c r="N263" s="132"/>
    </row>
    <row r="264" spans="2:14">
      <c r="B264" s="131"/>
      <c r="C264" s="131"/>
      <c r="D264" s="131"/>
      <c r="E264" s="131"/>
      <c r="F264" s="131"/>
      <c r="G264" s="131"/>
      <c r="H264" s="132"/>
      <c r="I264" s="132"/>
      <c r="J264" s="132"/>
      <c r="K264" s="132"/>
      <c r="L264" s="132"/>
      <c r="M264" s="132"/>
      <c r="N264" s="132"/>
    </row>
    <row r="265" spans="2:14">
      <c r="B265" s="131"/>
      <c r="C265" s="131"/>
      <c r="D265" s="131"/>
      <c r="E265" s="131"/>
      <c r="F265" s="131"/>
      <c r="G265" s="131"/>
      <c r="H265" s="132"/>
      <c r="I265" s="132"/>
      <c r="J265" s="132"/>
      <c r="K265" s="132"/>
      <c r="L265" s="132"/>
      <c r="M265" s="132"/>
      <c r="N265" s="132"/>
    </row>
    <row r="266" spans="2:14">
      <c r="B266" s="131"/>
      <c r="C266" s="131"/>
      <c r="D266" s="131"/>
      <c r="E266" s="131"/>
      <c r="F266" s="131"/>
      <c r="G266" s="131"/>
      <c r="H266" s="132"/>
      <c r="I266" s="132"/>
      <c r="J266" s="132"/>
      <c r="K266" s="132"/>
      <c r="L266" s="132"/>
      <c r="M266" s="132"/>
      <c r="N266" s="132"/>
    </row>
    <row r="267" spans="2:14">
      <c r="B267" s="131"/>
      <c r="C267" s="131"/>
      <c r="D267" s="131"/>
      <c r="E267" s="131"/>
      <c r="F267" s="131"/>
      <c r="G267" s="131"/>
      <c r="H267" s="132"/>
      <c r="I267" s="132"/>
      <c r="J267" s="132"/>
      <c r="K267" s="132"/>
      <c r="L267" s="132"/>
      <c r="M267" s="132"/>
      <c r="N267" s="132"/>
    </row>
    <row r="268" spans="2:14">
      <c r="B268" s="131"/>
      <c r="C268" s="131"/>
      <c r="D268" s="131"/>
      <c r="E268" s="131"/>
      <c r="F268" s="131"/>
      <c r="G268" s="131"/>
      <c r="H268" s="132"/>
      <c r="I268" s="132"/>
      <c r="J268" s="132"/>
      <c r="K268" s="132"/>
      <c r="L268" s="132"/>
      <c r="M268" s="132"/>
      <c r="N268" s="132"/>
    </row>
    <row r="269" spans="2:14">
      <c r="B269" s="131"/>
      <c r="C269" s="131"/>
      <c r="D269" s="131"/>
      <c r="E269" s="131"/>
      <c r="F269" s="131"/>
      <c r="G269" s="131"/>
      <c r="H269" s="132"/>
      <c r="I269" s="132"/>
      <c r="J269" s="132"/>
      <c r="K269" s="132"/>
      <c r="L269" s="132"/>
      <c r="M269" s="132"/>
      <c r="N269" s="132"/>
    </row>
    <row r="270" spans="2:14">
      <c r="B270" s="131"/>
      <c r="C270" s="131"/>
      <c r="D270" s="131"/>
      <c r="E270" s="131"/>
      <c r="F270" s="131"/>
      <c r="G270" s="131"/>
      <c r="H270" s="132"/>
      <c r="I270" s="132"/>
      <c r="J270" s="132"/>
      <c r="K270" s="132"/>
      <c r="L270" s="132"/>
      <c r="M270" s="132"/>
      <c r="N270" s="132"/>
    </row>
    <row r="271" spans="2:14">
      <c r="B271" s="131"/>
      <c r="C271" s="131"/>
      <c r="D271" s="131"/>
      <c r="E271" s="131"/>
      <c r="F271" s="131"/>
      <c r="G271" s="131"/>
      <c r="H271" s="132"/>
      <c r="I271" s="132"/>
      <c r="J271" s="132"/>
      <c r="K271" s="132"/>
      <c r="L271" s="132"/>
      <c r="M271" s="132"/>
      <c r="N271" s="132"/>
    </row>
    <row r="272" spans="2:14">
      <c r="B272" s="131"/>
      <c r="C272" s="131"/>
      <c r="D272" s="131"/>
      <c r="E272" s="131"/>
      <c r="F272" s="131"/>
      <c r="G272" s="131"/>
      <c r="H272" s="132"/>
      <c r="I272" s="132"/>
      <c r="J272" s="132"/>
      <c r="K272" s="132"/>
      <c r="L272" s="132"/>
      <c r="M272" s="132"/>
      <c r="N272" s="132"/>
    </row>
    <row r="273" spans="2:14">
      <c r="B273" s="131"/>
      <c r="C273" s="131"/>
      <c r="D273" s="131"/>
      <c r="E273" s="131"/>
      <c r="F273" s="131"/>
      <c r="G273" s="131"/>
      <c r="H273" s="132"/>
      <c r="I273" s="132"/>
      <c r="J273" s="132"/>
      <c r="K273" s="132"/>
      <c r="L273" s="132"/>
      <c r="M273" s="132"/>
      <c r="N273" s="132"/>
    </row>
    <row r="274" spans="2:14">
      <c r="B274" s="131"/>
      <c r="C274" s="131"/>
      <c r="D274" s="131"/>
      <c r="E274" s="131"/>
      <c r="F274" s="131"/>
      <c r="G274" s="131"/>
      <c r="H274" s="132"/>
      <c r="I274" s="132"/>
      <c r="J274" s="132"/>
      <c r="K274" s="132"/>
      <c r="L274" s="132"/>
      <c r="M274" s="132"/>
      <c r="N274" s="132"/>
    </row>
    <row r="275" spans="2:14">
      <c r="B275" s="131"/>
      <c r="C275" s="131"/>
      <c r="D275" s="131"/>
      <c r="E275" s="131"/>
      <c r="F275" s="131"/>
      <c r="G275" s="131"/>
      <c r="H275" s="132"/>
      <c r="I275" s="132"/>
      <c r="J275" s="132"/>
      <c r="K275" s="132"/>
      <c r="L275" s="132"/>
      <c r="M275" s="132"/>
      <c r="N275" s="132"/>
    </row>
    <row r="276" spans="2:14">
      <c r="B276" s="131"/>
      <c r="C276" s="131"/>
      <c r="D276" s="131"/>
      <c r="E276" s="131"/>
      <c r="F276" s="131"/>
      <c r="G276" s="131"/>
      <c r="H276" s="132"/>
      <c r="I276" s="132"/>
      <c r="J276" s="132"/>
      <c r="K276" s="132"/>
      <c r="L276" s="132"/>
      <c r="M276" s="132"/>
      <c r="N276" s="132"/>
    </row>
    <row r="277" spans="2:14">
      <c r="B277" s="131"/>
      <c r="C277" s="131"/>
      <c r="D277" s="131"/>
      <c r="E277" s="131"/>
      <c r="F277" s="131"/>
      <c r="G277" s="131"/>
      <c r="H277" s="132"/>
      <c r="I277" s="132"/>
      <c r="J277" s="132"/>
      <c r="K277" s="132"/>
      <c r="L277" s="132"/>
      <c r="M277" s="132"/>
      <c r="N277" s="132"/>
    </row>
    <row r="278" spans="2:14">
      <c r="B278" s="131"/>
      <c r="C278" s="131"/>
      <c r="D278" s="131"/>
      <c r="E278" s="131"/>
      <c r="F278" s="131"/>
      <c r="G278" s="131"/>
      <c r="H278" s="132"/>
      <c r="I278" s="132"/>
      <c r="J278" s="132"/>
      <c r="K278" s="132"/>
      <c r="L278" s="132"/>
      <c r="M278" s="132"/>
      <c r="N278" s="132"/>
    </row>
    <row r="279" spans="2:14">
      <c r="B279" s="131"/>
      <c r="C279" s="131"/>
      <c r="D279" s="131"/>
      <c r="E279" s="131"/>
      <c r="F279" s="131"/>
      <c r="G279" s="131"/>
      <c r="H279" s="132"/>
      <c r="I279" s="132"/>
      <c r="J279" s="132"/>
      <c r="K279" s="132"/>
      <c r="L279" s="132"/>
      <c r="M279" s="132"/>
      <c r="N279" s="132"/>
    </row>
    <row r="280" spans="2:14">
      <c r="B280" s="131"/>
      <c r="C280" s="131"/>
      <c r="D280" s="131"/>
      <c r="E280" s="131"/>
      <c r="F280" s="131"/>
      <c r="G280" s="131"/>
      <c r="H280" s="132"/>
      <c r="I280" s="132"/>
      <c r="J280" s="132"/>
      <c r="K280" s="132"/>
      <c r="L280" s="132"/>
      <c r="M280" s="132"/>
      <c r="N280" s="132"/>
    </row>
    <row r="281" spans="2:14">
      <c r="B281" s="131"/>
      <c r="C281" s="131"/>
      <c r="D281" s="131"/>
      <c r="E281" s="131"/>
      <c r="F281" s="131"/>
      <c r="G281" s="131"/>
      <c r="H281" s="132"/>
      <c r="I281" s="132"/>
      <c r="J281" s="132"/>
      <c r="K281" s="132"/>
      <c r="L281" s="132"/>
      <c r="M281" s="132"/>
      <c r="N281" s="132"/>
    </row>
    <row r="282" spans="2:14">
      <c r="B282" s="131"/>
      <c r="C282" s="131"/>
      <c r="D282" s="131"/>
      <c r="E282" s="131"/>
      <c r="F282" s="131"/>
      <c r="G282" s="131"/>
      <c r="H282" s="132"/>
      <c r="I282" s="132"/>
      <c r="J282" s="132"/>
      <c r="K282" s="132"/>
      <c r="L282" s="132"/>
      <c r="M282" s="132"/>
      <c r="N282" s="132"/>
    </row>
    <row r="283" spans="2:14">
      <c r="B283" s="131"/>
      <c r="C283" s="131"/>
      <c r="D283" s="131"/>
      <c r="E283" s="131"/>
      <c r="F283" s="131"/>
      <c r="G283" s="131"/>
      <c r="H283" s="132"/>
      <c r="I283" s="132"/>
      <c r="J283" s="132"/>
      <c r="K283" s="132"/>
      <c r="L283" s="132"/>
      <c r="M283" s="132"/>
      <c r="N283" s="132"/>
    </row>
    <row r="284" spans="2:14">
      <c r="B284" s="131"/>
      <c r="C284" s="131"/>
      <c r="D284" s="131"/>
      <c r="E284" s="131"/>
      <c r="F284" s="131"/>
      <c r="G284" s="131"/>
      <c r="H284" s="132"/>
      <c r="I284" s="132"/>
      <c r="J284" s="132"/>
      <c r="K284" s="132"/>
      <c r="L284" s="132"/>
      <c r="M284" s="132"/>
      <c r="N284" s="132"/>
    </row>
    <row r="285" spans="2:14">
      <c r="B285" s="131"/>
      <c r="C285" s="131"/>
      <c r="D285" s="131"/>
      <c r="E285" s="131"/>
      <c r="F285" s="131"/>
      <c r="G285" s="131"/>
      <c r="H285" s="132"/>
      <c r="I285" s="132"/>
      <c r="J285" s="132"/>
      <c r="K285" s="132"/>
      <c r="L285" s="132"/>
      <c r="M285" s="132"/>
      <c r="N285" s="132"/>
    </row>
    <row r="286" spans="2:14">
      <c r="B286" s="131"/>
      <c r="C286" s="131"/>
      <c r="D286" s="131"/>
      <c r="E286" s="131"/>
      <c r="F286" s="131"/>
      <c r="G286" s="131"/>
      <c r="H286" s="132"/>
      <c r="I286" s="132"/>
      <c r="J286" s="132"/>
      <c r="K286" s="132"/>
      <c r="L286" s="132"/>
      <c r="M286" s="132"/>
      <c r="N286" s="132"/>
    </row>
    <row r="287" spans="2:14">
      <c r="B287" s="131"/>
      <c r="C287" s="131"/>
      <c r="D287" s="131"/>
      <c r="E287" s="131"/>
      <c r="F287" s="131"/>
      <c r="G287" s="131"/>
      <c r="H287" s="132"/>
      <c r="I287" s="132"/>
      <c r="J287" s="132"/>
      <c r="K287" s="132"/>
      <c r="L287" s="132"/>
      <c r="M287" s="132"/>
      <c r="N287" s="132"/>
    </row>
    <row r="288" spans="2:14">
      <c r="B288" s="131"/>
      <c r="C288" s="131"/>
      <c r="D288" s="131"/>
      <c r="E288" s="131"/>
      <c r="F288" s="131"/>
      <c r="G288" s="131"/>
      <c r="H288" s="132"/>
      <c r="I288" s="132"/>
      <c r="J288" s="132"/>
      <c r="K288" s="132"/>
      <c r="L288" s="132"/>
      <c r="M288" s="132"/>
      <c r="N288" s="132"/>
    </row>
    <row r="289" spans="2:14">
      <c r="B289" s="131"/>
      <c r="C289" s="131"/>
      <c r="D289" s="131"/>
      <c r="E289" s="131"/>
      <c r="F289" s="131"/>
      <c r="G289" s="131"/>
      <c r="H289" s="132"/>
      <c r="I289" s="132"/>
      <c r="J289" s="132"/>
      <c r="K289" s="132"/>
      <c r="L289" s="132"/>
      <c r="M289" s="132"/>
      <c r="N289" s="132"/>
    </row>
    <row r="290" spans="2:14">
      <c r="B290" s="131"/>
      <c r="C290" s="131"/>
      <c r="D290" s="131"/>
      <c r="E290" s="131"/>
      <c r="F290" s="131"/>
      <c r="G290" s="131"/>
      <c r="H290" s="132"/>
      <c r="I290" s="132"/>
      <c r="J290" s="132"/>
      <c r="K290" s="132"/>
      <c r="L290" s="132"/>
      <c r="M290" s="132"/>
      <c r="N290" s="132"/>
    </row>
    <row r="291" spans="2:14">
      <c r="B291" s="131"/>
      <c r="C291" s="131"/>
      <c r="D291" s="131"/>
      <c r="E291" s="131"/>
      <c r="F291" s="131"/>
      <c r="G291" s="131"/>
      <c r="H291" s="132"/>
      <c r="I291" s="132"/>
      <c r="J291" s="132"/>
      <c r="K291" s="132"/>
      <c r="L291" s="132"/>
      <c r="M291" s="132"/>
      <c r="N291" s="132"/>
    </row>
    <row r="292" spans="2:14">
      <c r="B292" s="131"/>
      <c r="C292" s="131"/>
      <c r="D292" s="131"/>
      <c r="E292" s="131"/>
      <c r="F292" s="131"/>
      <c r="G292" s="131"/>
      <c r="H292" s="132"/>
      <c r="I292" s="132"/>
      <c r="J292" s="132"/>
      <c r="K292" s="132"/>
      <c r="L292" s="132"/>
      <c r="M292" s="132"/>
      <c r="N292" s="132"/>
    </row>
    <row r="293" spans="2:14">
      <c r="B293" s="131"/>
      <c r="C293" s="131"/>
      <c r="D293" s="131"/>
      <c r="E293" s="131"/>
      <c r="F293" s="131"/>
      <c r="G293" s="131"/>
      <c r="H293" s="132"/>
      <c r="I293" s="132"/>
      <c r="J293" s="132"/>
      <c r="K293" s="132"/>
      <c r="L293" s="132"/>
      <c r="M293" s="132"/>
      <c r="N293" s="132"/>
    </row>
    <row r="294" spans="2:14">
      <c r="B294" s="131"/>
      <c r="C294" s="131"/>
      <c r="D294" s="131"/>
      <c r="E294" s="131"/>
      <c r="F294" s="131"/>
      <c r="G294" s="131"/>
      <c r="H294" s="132"/>
      <c r="I294" s="132"/>
      <c r="J294" s="132"/>
      <c r="K294" s="132"/>
      <c r="L294" s="132"/>
      <c r="M294" s="132"/>
      <c r="N294" s="132"/>
    </row>
    <row r="295" spans="2:14">
      <c r="B295" s="131"/>
      <c r="C295" s="131"/>
      <c r="D295" s="131"/>
      <c r="E295" s="131"/>
      <c r="F295" s="131"/>
      <c r="G295" s="131"/>
      <c r="H295" s="132"/>
      <c r="I295" s="132"/>
      <c r="J295" s="132"/>
      <c r="K295" s="132"/>
      <c r="L295" s="132"/>
      <c r="M295" s="132"/>
      <c r="N295" s="132"/>
    </row>
    <row r="296" spans="2:14">
      <c r="B296" s="131"/>
      <c r="C296" s="131"/>
      <c r="D296" s="131"/>
      <c r="E296" s="131"/>
      <c r="F296" s="131"/>
      <c r="G296" s="131"/>
      <c r="H296" s="132"/>
      <c r="I296" s="132"/>
      <c r="J296" s="132"/>
      <c r="K296" s="132"/>
      <c r="L296" s="132"/>
      <c r="M296" s="132"/>
      <c r="N296" s="132"/>
    </row>
    <row r="297" spans="2:14">
      <c r="B297" s="131"/>
      <c r="C297" s="131"/>
      <c r="D297" s="131"/>
      <c r="E297" s="131"/>
      <c r="F297" s="131"/>
      <c r="G297" s="131"/>
      <c r="H297" s="132"/>
      <c r="I297" s="132"/>
      <c r="J297" s="132"/>
      <c r="K297" s="132"/>
      <c r="L297" s="132"/>
      <c r="M297" s="132"/>
      <c r="N297" s="132"/>
    </row>
    <row r="298" spans="2:14">
      <c r="B298" s="131"/>
      <c r="C298" s="131"/>
      <c r="D298" s="131"/>
      <c r="E298" s="131"/>
      <c r="F298" s="131"/>
      <c r="G298" s="131"/>
      <c r="H298" s="132"/>
      <c r="I298" s="132"/>
      <c r="J298" s="132"/>
      <c r="K298" s="132"/>
      <c r="L298" s="132"/>
      <c r="M298" s="132"/>
      <c r="N298" s="132"/>
    </row>
    <row r="299" spans="2:14">
      <c r="B299" s="131"/>
      <c r="C299" s="131"/>
      <c r="D299" s="131"/>
      <c r="E299" s="131"/>
      <c r="F299" s="131"/>
      <c r="G299" s="131"/>
      <c r="H299" s="132"/>
      <c r="I299" s="132"/>
      <c r="J299" s="132"/>
      <c r="K299" s="132"/>
      <c r="L299" s="132"/>
      <c r="M299" s="132"/>
      <c r="N299" s="132"/>
    </row>
    <row r="300" spans="2:14">
      <c r="B300" s="131"/>
      <c r="C300" s="131"/>
      <c r="D300" s="131"/>
      <c r="E300" s="131"/>
      <c r="F300" s="131"/>
      <c r="G300" s="131"/>
      <c r="H300" s="132"/>
      <c r="I300" s="132"/>
      <c r="J300" s="132"/>
      <c r="K300" s="132"/>
      <c r="L300" s="132"/>
      <c r="M300" s="132"/>
      <c r="N300" s="132"/>
    </row>
    <row r="301" spans="2:14">
      <c r="B301" s="131"/>
      <c r="C301" s="131"/>
      <c r="D301" s="131"/>
      <c r="E301" s="131"/>
      <c r="F301" s="131"/>
      <c r="G301" s="131"/>
      <c r="H301" s="132"/>
      <c r="I301" s="132"/>
      <c r="J301" s="132"/>
      <c r="K301" s="132"/>
      <c r="L301" s="132"/>
      <c r="M301" s="132"/>
      <c r="N301" s="132"/>
    </row>
    <row r="302" spans="2:14">
      <c r="B302" s="131"/>
      <c r="C302" s="131"/>
      <c r="D302" s="131"/>
      <c r="E302" s="131"/>
      <c r="F302" s="131"/>
      <c r="G302" s="131"/>
      <c r="H302" s="132"/>
      <c r="I302" s="132"/>
      <c r="J302" s="132"/>
      <c r="K302" s="132"/>
      <c r="L302" s="132"/>
      <c r="M302" s="132"/>
      <c r="N302" s="132"/>
    </row>
    <row r="303" spans="2:14">
      <c r="B303" s="131"/>
      <c r="C303" s="131"/>
      <c r="D303" s="131"/>
      <c r="E303" s="131"/>
      <c r="F303" s="131"/>
      <c r="G303" s="131"/>
      <c r="H303" s="132"/>
      <c r="I303" s="132"/>
      <c r="J303" s="132"/>
      <c r="K303" s="132"/>
      <c r="L303" s="132"/>
      <c r="M303" s="132"/>
      <c r="N303" s="132"/>
    </row>
    <row r="304" spans="2:14">
      <c r="B304" s="131"/>
      <c r="C304" s="131"/>
      <c r="D304" s="131"/>
      <c r="E304" s="131"/>
      <c r="F304" s="131"/>
      <c r="G304" s="131"/>
      <c r="H304" s="132"/>
      <c r="I304" s="132"/>
      <c r="J304" s="132"/>
      <c r="K304" s="132"/>
      <c r="L304" s="132"/>
      <c r="M304" s="132"/>
      <c r="N304" s="132"/>
    </row>
    <row r="305" spans="2:14">
      <c r="B305" s="131"/>
      <c r="C305" s="131"/>
      <c r="D305" s="131"/>
      <c r="E305" s="131"/>
      <c r="F305" s="131"/>
      <c r="G305" s="131"/>
      <c r="H305" s="132"/>
      <c r="I305" s="132"/>
      <c r="J305" s="132"/>
      <c r="K305" s="132"/>
      <c r="L305" s="132"/>
      <c r="M305" s="132"/>
      <c r="N305" s="132"/>
    </row>
    <row r="306" spans="2:14">
      <c r="B306" s="131"/>
      <c r="C306" s="131"/>
      <c r="D306" s="131"/>
      <c r="E306" s="131"/>
      <c r="F306" s="131"/>
      <c r="G306" s="131"/>
      <c r="H306" s="132"/>
      <c r="I306" s="132"/>
      <c r="J306" s="132"/>
      <c r="K306" s="132"/>
      <c r="L306" s="132"/>
      <c r="M306" s="132"/>
      <c r="N306" s="132"/>
    </row>
    <row r="307" spans="2:14">
      <c r="B307" s="131"/>
      <c r="C307" s="131"/>
      <c r="D307" s="131"/>
      <c r="E307" s="131"/>
      <c r="F307" s="131"/>
      <c r="G307" s="131"/>
      <c r="H307" s="132"/>
      <c r="I307" s="132"/>
      <c r="J307" s="132"/>
      <c r="K307" s="132"/>
      <c r="L307" s="132"/>
      <c r="M307" s="132"/>
      <c r="N307" s="132"/>
    </row>
    <row r="308" spans="2:14">
      <c r="B308" s="131"/>
      <c r="C308" s="131"/>
      <c r="D308" s="131"/>
      <c r="E308" s="131"/>
      <c r="F308" s="131"/>
      <c r="G308" s="131"/>
      <c r="H308" s="132"/>
      <c r="I308" s="132"/>
      <c r="J308" s="132"/>
      <c r="K308" s="132"/>
      <c r="L308" s="132"/>
      <c r="M308" s="132"/>
      <c r="N308" s="132"/>
    </row>
    <row r="309" spans="2:14">
      <c r="B309" s="131"/>
      <c r="C309" s="131"/>
      <c r="D309" s="131"/>
      <c r="E309" s="131"/>
      <c r="F309" s="131"/>
      <c r="G309" s="131"/>
      <c r="H309" s="132"/>
      <c r="I309" s="132"/>
      <c r="J309" s="132"/>
      <c r="K309" s="132"/>
      <c r="L309" s="132"/>
      <c r="M309" s="132"/>
      <c r="N309" s="132"/>
    </row>
    <row r="310" spans="2:14">
      <c r="B310" s="131"/>
      <c r="C310" s="131"/>
      <c r="D310" s="131"/>
      <c r="E310" s="131"/>
      <c r="F310" s="131"/>
      <c r="G310" s="131"/>
      <c r="H310" s="132"/>
      <c r="I310" s="132"/>
      <c r="J310" s="132"/>
      <c r="K310" s="132"/>
      <c r="L310" s="132"/>
      <c r="M310" s="132"/>
      <c r="N310" s="132"/>
    </row>
    <row r="311" spans="2:14">
      <c r="B311" s="131"/>
      <c r="C311" s="131"/>
      <c r="D311" s="131"/>
      <c r="E311" s="131"/>
      <c r="F311" s="131"/>
      <c r="G311" s="131"/>
      <c r="H311" s="132"/>
      <c r="I311" s="132"/>
      <c r="J311" s="132"/>
      <c r="K311" s="132"/>
      <c r="L311" s="132"/>
      <c r="M311" s="132"/>
      <c r="N311" s="132"/>
    </row>
    <row r="312" spans="2:14">
      <c r="B312" s="131"/>
      <c r="C312" s="131"/>
      <c r="D312" s="131"/>
      <c r="E312" s="131"/>
      <c r="F312" s="131"/>
      <c r="G312" s="131"/>
      <c r="H312" s="132"/>
      <c r="I312" s="132"/>
      <c r="J312" s="132"/>
      <c r="K312" s="132"/>
      <c r="L312" s="132"/>
      <c r="M312" s="132"/>
      <c r="N312" s="132"/>
    </row>
    <row r="313" spans="2:14">
      <c r="B313" s="131"/>
      <c r="C313" s="131"/>
      <c r="D313" s="131"/>
      <c r="E313" s="131"/>
      <c r="F313" s="131"/>
      <c r="G313" s="131"/>
      <c r="H313" s="132"/>
      <c r="I313" s="132"/>
      <c r="J313" s="132"/>
      <c r="K313" s="132"/>
      <c r="L313" s="132"/>
      <c r="M313" s="132"/>
      <c r="N313" s="132"/>
    </row>
    <row r="314" spans="2:14">
      <c r="B314" s="131"/>
      <c r="C314" s="131"/>
      <c r="D314" s="131"/>
      <c r="E314" s="131"/>
      <c r="F314" s="131"/>
      <c r="G314" s="131"/>
      <c r="H314" s="132"/>
      <c r="I314" s="132"/>
      <c r="J314" s="132"/>
      <c r="K314" s="132"/>
      <c r="L314" s="132"/>
      <c r="M314" s="132"/>
      <c r="N314" s="132"/>
    </row>
    <row r="315" spans="2:14">
      <c r="B315" s="131"/>
      <c r="C315" s="131"/>
      <c r="D315" s="131"/>
      <c r="E315" s="131"/>
      <c r="F315" s="131"/>
      <c r="G315" s="131"/>
      <c r="H315" s="132"/>
      <c r="I315" s="132"/>
      <c r="J315" s="132"/>
      <c r="K315" s="132"/>
      <c r="L315" s="132"/>
      <c r="M315" s="132"/>
      <c r="N315" s="132"/>
    </row>
    <row r="316" spans="2:14">
      <c r="B316" s="131"/>
      <c r="C316" s="131"/>
      <c r="D316" s="131"/>
      <c r="E316" s="131"/>
      <c r="F316" s="131"/>
      <c r="G316" s="131"/>
      <c r="H316" s="132"/>
      <c r="I316" s="132"/>
      <c r="J316" s="132"/>
      <c r="K316" s="132"/>
      <c r="L316" s="132"/>
      <c r="M316" s="132"/>
      <c r="N316" s="132"/>
    </row>
    <row r="317" spans="2:14">
      <c r="B317" s="131"/>
      <c r="C317" s="131"/>
      <c r="D317" s="131"/>
      <c r="E317" s="131"/>
      <c r="F317" s="131"/>
      <c r="G317" s="131"/>
      <c r="H317" s="132"/>
      <c r="I317" s="132"/>
      <c r="J317" s="132"/>
      <c r="K317" s="132"/>
      <c r="L317" s="132"/>
      <c r="M317" s="132"/>
      <c r="N317" s="132"/>
    </row>
    <row r="318" spans="2:14">
      <c r="B318" s="131"/>
      <c r="C318" s="131"/>
      <c r="D318" s="131"/>
      <c r="E318" s="131"/>
      <c r="F318" s="131"/>
      <c r="G318" s="131"/>
      <c r="H318" s="132"/>
      <c r="I318" s="132"/>
      <c r="J318" s="132"/>
      <c r="K318" s="132"/>
      <c r="L318" s="132"/>
      <c r="M318" s="132"/>
      <c r="N318" s="132"/>
    </row>
    <row r="319" spans="2:14">
      <c r="B319" s="131"/>
      <c r="C319" s="131"/>
      <c r="D319" s="131"/>
      <c r="E319" s="131"/>
      <c r="F319" s="131"/>
      <c r="G319" s="131"/>
      <c r="H319" s="132"/>
      <c r="I319" s="132"/>
      <c r="J319" s="132"/>
      <c r="K319" s="132"/>
      <c r="L319" s="132"/>
      <c r="M319" s="132"/>
      <c r="N319" s="132"/>
    </row>
    <row r="320" spans="2:14">
      <c r="B320" s="131"/>
      <c r="C320" s="131"/>
      <c r="D320" s="131"/>
      <c r="E320" s="131"/>
      <c r="F320" s="131"/>
      <c r="G320" s="131"/>
      <c r="H320" s="132"/>
      <c r="I320" s="132"/>
      <c r="J320" s="132"/>
      <c r="K320" s="132"/>
      <c r="L320" s="132"/>
      <c r="M320" s="132"/>
      <c r="N320" s="132"/>
    </row>
    <row r="321" spans="2:14">
      <c r="B321" s="131"/>
      <c r="C321" s="131"/>
      <c r="D321" s="131"/>
      <c r="E321" s="131"/>
      <c r="F321" s="131"/>
      <c r="G321" s="131"/>
      <c r="H321" s="132"/>
      <c r="I321" s="132"/>
      <c r="J321" s="132"/>
      <c r="K321" s="132"/>
      <c r="L321" s="132"/>
      <c r="M321" s="132"/>
      <c r="N321" s="132"/>
    </row>
    <row r="322" spans="2:14">
      <c r="B322" s="131"/>
      <c r="C322" s="131"/>
      <c r="D322" s="131"/>
      <c r="E322" s="131"/>
      <c r="F322" s="131"/>
      <c r="G322" s="131"/>
      <c r="H322" s="132"/>
      <c r="I322" s="132"/>
      <c r="J322" s="132"/>
      <c r="K322" s="132"/>
      <c r="L322" s="132"/>
      <c r="M322" s="132"/>
      <c r="N322" s="132"/>
    </row>
    <row r="323" spans="2:14">
      <c r="B323" s="131"/>
      <c r="C323" s="131"/>
      <c r="D323" s="131"/>
      <c r="E323" s="131"/>
      <c r="F323" s="131"/>
      <c r="G323" s="131"/>
      <c r="H323" s="132"/>
      <c r="I323" s="132"/>
      <c r="J323" s="132"/>
      <c r="K323" s="132"/>
      <c r="L323" s="132"/>
      <c r="M323" s="132"/>
      <c r="N323" s="132"/>
    </row>
    <row r="324" spans="2:14">
      <c r="B324" s="131"/>
      <c r="C324" s="131"/>
      <c r="D324" s="131"/>
      <c r="E324" s="131"/>
      <c r="F324" s="131"/>
      <c r="G324" s="131"/>
      <c r="H324" s="132"/>
      <c r="I324" s="132"/>
      <c r="J324" s="132"/>
      <c r="K324" s="132"/>
      <c r="L324" s="132"/>
      <c r="M324" s="132"/>
      <c r="N324" s="132"/>
    </row>
    <row r="325" spans="2:14">
      <c r="B325" s="131"/>
      <c r="C325" s="131"/>
      <c r="D325" s="131"/>
      <c r="E325" s="131"/>
      <c r="F325" s="131"/>
      <c r="G325" s="131"/>
      <c r="H325" s="132"/>
      <c r="I325" s="132"/>
      <c r="J325" s="132"/>
      <c r="K325" s="132"/>
      <c r="L325" s="132"/>
      <c r="M325" s="132"/>
      <c r="N325" s="132"/>
    </row>
    <row r="326" spans="2:14">
      <c r="B326" s="131"/>
      <c r="C326" s="131"/>
      <c r="D326" s="131"/>
      <c r="E326" s="131"/>
      <c r="F326" s="131"/>
      <c r="G326" s="131"/>
      <c r="H326" s="132"/>
      <c r="I326" s="132"/>
      <c r="J326" s="132"/>
      <c r="K326" s="132"/>
      <c r="L326" s="132"/>
      <c r="M326" s="132"/>
      <c r="N326" s="132"/>
    </row>
    <row r="327" spans="2:14">
      <c r="B327" s="131"/>
      <c r="C327" s="131"/>
      <c r="D327" s="131"/>
      <c r="E327" s="131"/>
      <c r="F327" s="131"/>
      <c r="G327" s="131"/>
      <c r="H327" s="132"/>
      <c r="I327" s="132"/>
      <c r="J327" s="132"/>
      <c r="K327" s="132"/>
      <c r="L327" s="132"/>
      <c r="M327" s="132"/>
      <c r="N327" s="132"/>
    </row>
    <row r="328" spans="2:14">
      <c r="B328" s="131"/>
      <c r="C328" s="131"/>
      <c r="D328" s="131"/>
      <c r="E328" s="131"/>
      <c r="F328" s="131"/>
      <c r="G328" s="131"/>
      <c r="H328" s="132"/>
      <c r="I328" s="132"/>
      <c r="J328" s="132"/>
      <c r="K328" s="132"/>
      <c r="L328" s="132"/>
      <c r="M328" s="132"/>
      <c r="N328" s="132"/>
    </row>
    <row r="329" spans="2:14">
      <c r="B329" s="131"/>
      <c r="C329" s="131"/>
      <c r="D329" s="131"/>
      <c r="E329" s="131"/>
      <c r="F329" s="131"/>
      <c r="G329" s="131"/>
      <c r="H329" s="132"/>
      <c r="I329" s="132"/>
      <c r="J329" s="132"/>
      <c r="K329" s="132"/>
      <c r="L329" s="132"/>
      <c r="M329" s="132"/>
      <c r="N329" s="132"/>
    </row>
    <row r="330" spans="2:14">
      <c r="B330" s="131"/>
      <c r="C330" s="131"/>
      <c r="D330" s="131"/>
      <c r="E330" s="131"/>
      <c r="F330" s="131"/>
      <c r="G330" s="131"/>
      <c r="H330" s="132"/>
      <c r="I330" s="132"/>
      <c r="J330" s="132"/>
      <c r="K330" s="132"/>
      <c r="L330" s="132"/>
      <c r="M330" s="132"/>
      <c r="N330" s="132"/>
    </row>
    <row r="331" spans="2:14">
      <c r="B331" s="131"/>
      <c r="C331" s="131"/>
      <c r="D331" s="131"/>
      <c r="E331" s="131"/>
      <c r="F331" s="131"/>
      <c r="G331" s="131"/>
      <c r="H331" s="132"/>
      <c r="I331" s="132"/>
      <c r="J331" s="132"/>
      <c r="K331" s="132"/>
      <c r="L331" s="132"/>
      <c r="M331" s="132"/>
      <c r="N331" s="132"/>
    </row>
    <row r="332" spans="2:14">
      <c r="B332" s="131"/>
      <c r="C332" s="131"/>
      <c r="D332" s="131"/>
      <c r="E332" s="131"/>
      <c r="F332" s="131"/>
      <c r="G332" s="131"/>
      <c r="H332" s="132"/>
      <c r="I332" s="132"/>
      <c r="J332" s="132"/>
      <c r="K332" s="132"/>
      <c r="L332" s="132"/>
      <c r="M332" s="132"/>
      <c r="N332" s="132"/>
    </row>
    <row r="333" spans="2:14">
      <c r="B333" s="131"/>
      <c r="C333" s="131"/>
      <c r="D333" s="131"/>
      <c r="E333" s="131"/>
      <c r="F333" s="131"/>
      <c r="G333" s="131"/>
      <c r="H333" s="132"/>
      <c r="I333" s="132"/>
      <c r="J333" s="132"/>
      <c r="K333" s="132"/>
      <c r="L333" s="132"/>
      <c r="M333" s="132"/>
      <c r="N333" s="132"/>
    </row>
    <row r="334" spans="2:14">
      <c r="B334" s="131"/>
      <c r="C334" s="131"/>
      <c r="D334" s="131"/>
      <c r="E334" s="131"/>
      <c r="F334" s="131"/>
      <c r="G334" s="131"/>
      <c r="H334" s="132"/>
      <c r="I334" s="132"/>
      <c r="J334" s="132"/>
      <c r="K334" s="132"/>
      <c r="L334" s="132"/>
      <c r="M334" s="132"/>
      <c r="N334" s="132"/>
    </row>
    <row r="335" spans="2:14">
      <c r="B335" s="131"/>
      <c r="C335" s="131"/>
      <c r="D335" s="131"/>
      <c r="E335" s="131"/>
      <c r="F335" s="131"/>
      <c r="G335" s="131"/>
      <c r="H335" s="132"/>
      <c r="I335" s="132"/>
      <c r="J335" s="132"/>
      <c r="K335" s="132"/>
      <c r="L335" s="132"/>
      <c r="M335" s="132"/>
      <c r="N335" s="132"/>
    </row>
    <row r="336" spans="2:14">
      <c r="B336" s="131"/>
      <c r="C336" s="131"/>
      <c r="D336" s="131"/>
      <c r="E336" s="131"/>
      <c r="F336" s="131"/>
      <c r="G336" s="131"/>
      <c r="H336" s="132"/>
      <c r="I336" s="132"/>
      <c r="J336" s="132"/>
      <c r="K336" s="132"/>
      <c r="L336" s="132"/>
      <c r="M336" s="132"/>
      <c r="N336" s="132"/>
    </row>
    <row r="337" spans="2:14">
      <c r="B337" s="131"/>
      <c r="C337" s="131"/>
      <c r="D337" s="131"/>
      <c r="E337" s="131"/>
      <c r="F337" s="131"/>
      <c r="G337" s="131"/>
      <c r="H337" s="132"/>
      <c r="I337" s="132"/>
      <c r="J337" s="132"/>
      <c r="K337" s="132"/>
      <c r="L337" s="132"/>
      <c r="M337" s="132"/>
      <c r="N337" s="132"/>
    </row>
    <row r="338" spans="2:14">
      <c r="B338" s="131"/>
      <c r="C338" s="131"/>
      <c r="D338" s="131"/>
      <c r="E338" s="131"/>
      <c r="F338" s="131"/>
      <c r="G338" s="131"/>
      <c r="H338" s="132"/>
      <c r="I338" s="132"/>
      <c r="J338" s="132"/>
      <c r="K338" s="132"/>
      <c r="L338" s="132"/>
      <c r="M338" s="132"/>
      <c r="N338" s="132"/>
    </row>
    <row r="339" spans="2:14">
      <c r="B339" s="131"/>
      <c r="C339" s="131"/>
      <c r="D339" s="131"/>
      <c r="E339" s="131"/>
      <c r="F339" s="131"/>
      <c r="G339" s="131"/>
      <c r="H339" s="132"/>
      <c r="I339" s="132"/>
      <c r="J339" s="132"/>
      <c r="K339" s="132"/>
      <c r="L339" s="132"/>
      <c r="M339" s="132"/>
      <c r="N339" s="132"/>
    </row>
    <row r="340" spans="2:14">
      <c r="B340" s="131"/>
      <c r="C340" s="131"/>
      <c r="D340" s="131"/>
      <c r="E340" s="131"/>
      <c r="F340" s="131"/>
      <c r="G340" s="131"/>
      <c r="H340" s="132"/>
      <c r="I340" s="132"/>
      <c r="J340" s="132"/>
      <c r="K340" s="132"/>
      <c r="L340" s="132"/>
      <c r="M340" s="132"/>
      <c r="N340" s="132"/>
    </row>
    <row r="341" spans="2:14">
      <c r="B341" s="131"/>
      <c r="C341" s="131"/>
      <c r="D341" s="131"/>
      <c r="E341" s="131"/>
      <c r="F341" s="131"/>
      <c r="G341" s="131"/>
      <c r="H341" s="132"/>
      <c r="I341" s="132"/>
      <c r="J341" s="132"/>
      <c r="K341" s="132"/>
      <c r="L341" s="132"/>
      <c r="M341" s="132"/>
      <c r="N341" s="132"/>
    </row>
    <row r="342" spans="2:14">
      <c r="B342" s="131"/>
      <c r="C342" s="131"/>
      <c r="D342" s="131"/>
      <c r="E342" s="131"/>
      <c r="F342" s="131"/>
      <c r="G342" s="131"/>
      <c r="H342" s="132"/>
      <c r="I342" s="132"/>
      <c r="J342" s="132"/>
      <c r="K342" s="132"/>
      <c r="L342" s="132"/>
      <c r="M342" s="132"/>
      <c r="N342" s="132"/>
    </row>
    <row r="343" spans="2:14">
      <c r="B343" s="131"/>
      <c r="C343" s="131"/>
      <c r="D343" s="131"/>
      <c r="E343" s="131"/>
      <c r="F343" s="131"/>
      <c r="G343" s="131"/>
      <c r="H343" s="132"/>
      <c r="I343" s="132"/>
      <c r="J343" s="132"/>
      <c r="K343" s="132"/>
      <c r="L343" s="132"/>
      <c r="M343" s="132"/>
      <c r="N343" s="132"/>
    </row>
    <row r="344" spans="2:14">
      <c r="B344" s="131"/>
      <c r="C344" s="131"/>
      <c r="D344" s="131"/>
      <c r="E344" s="131"/>
      <c r="F344" s="131"/>
      <c r="G344" s="131"/>
      <c r="H344" s="132"/>
      <c r="I344" s="132"/>
      <c r="J344" s="132"/>
      <c r="K344" s="132"/>
      <c r="L344" s="132"/>
      <c r="M344" s="132"/>
      <c r="N344" s="132"/>
    </row>
    <row r="345" spans="2:14">
      <c r="B345" s="131"/>
      <c r="C345" s="131"/>
      <c r="D345" s="131"/>
      <c r="E345" s="131"/>
      <c r="F345" s="131"/>
      <c r="G345" s="131"/>
      <c r="H345" s="132"/>
      <c r="I345" s="132"/>
      <c r="J345" s="132"/>
      <c r="K345" s="132"/>
      <c r="L345" s="132"/>
      <c r="M345" s="132"/>
      <c r="N345" s="132"/>
    </row>
    <row r="346" spans="2:14">
      <c r="B346" s="131"/>
      <c r="C346" s="131"/>
      <c r="D346" s="131"/>
      <c r="E346" s="131"/>
      <c r="F346" s="131"/>
      <c r="G346" s="131"/>
      <c r="H346" s="132"/>
      <c r="I346" s="132"/>
      <c r="J346" s="132"/>
      <c r="K346" s="132"/>
      <c r="L346" s="132"/>
      <c r="M346" s="132"/>
      <c r="N346" s="132"/>
    </row>
    <row r="347" spans="2:14">
      <c r="B347" s="131"/>
      <c r="C347" s="131"/>
      <c r="D347" s="131"/>
      <c r="E347" s="131"/>
      <c r="F347" s="131"/>
      <c r="G347" s="131"/>
      <c r="H347" s="132"/>
      <c r="I347" s="132"/>
      <c r="J347" s="132"/>
      <c r="K347" s="132"/>
      <c r="L347" s="132"/>
      <c r="M347" s="132"/>
      <c r="N347" s="132"/>
    </row>
    <row r="348" spans="2:14">
      <c r="B348" s="131"/>
      <c r="C348" s="131"/>
      <c r="D348" s="131"/>
      <c r="E348" s="131"/>
      <c r="F348" s="131"/>
      <c r="G348" s="131"/>
      <c r="H348" s="132"/>
      <c r="I348" s="132"/>
      <c r="J348" s="132"/>
      <c r="K348" s="132"/>
      <c r="L348" s="132"/>
      <c r="M348" s="132"/>
      <c r="N348" s="132"/>
    </row>
    <row r="349" spans="2:14">
      <c r="B349" s="131"/>
      <c r="C349" s="131"/>
      <c r="D349" s="131"/>
      <c r="E349" s="131"/>
      <c r="F349" s="131"/>
      <c r="G349" s="131"/>
      <c r="H349" s="132"/>
      <c r="I349" s="132"/>
      <c r="J349" s="132"/>
      <c r="K349" s="132"/>
      <c r="L349" s="132"/>
      <c r="M349" s="132"/>
      <c r="N349" s="132"/>
    </row>
    <row r="350" spans="2:14">
      <c r="B350" s="131"/>
      <c r="C350" s="131"/>
      <c r="D350" s="131"/>
      <c r="E350" s="131"/>
      <c r="F350" s="131"/>
      <c r="G350" s="131"/>
      <c r="H350" s="132"/>
      <c r="I350" s="132"/>
      <c r="J350" s="132"/>
      <c r="K350" s="132"/>
      <c r="L350" s="132"/>
      <c r="M350" s="132"/>
      <c r="N350" s="132"/>
    </row>
    <row r="351" spans="2:14">
      <c r="B351" s="131"/>
      <c r="C351" s="131"/>
      <c r="D351" s="131"/>
      <c r="E351" s="131"/>
      <c r="F351" s="131"/>
      <c r="G351" s="131"/>
      <c r="H351" s="132"/>
      <c r="I351" s="132"/>
      <c r="J351" s="132"/>
      <c r="K351" s="132"/>
      <c r="L351" s="132"/>
      <c r="M351" s="132"/>
      <c r="N351" s="132"/>
    </row>
    <row r="352" spans="2:14">
      <c r="B352" s="131"/>
      <c r="C352" s="131"/>
      <c r="D352" s="131"/>
      <c r="E352" s="131"/>
      <c r="F352" s="131"/>
      <c r="G352" s="131"/>
      <c r="H352" s="132"/>
      <c r="I352" s="132"/>
      <c r="J352" s="132"/>
      <c r="K352" s="132"/>
      <c r="L352" s="132"/>
      <c r="M352" s="132"/>
      <c r="N352" s="132"/>
    </row>
    <row r="353" spans="2:14">
      <c r="B353" s="131"/>
      <c r="C353" s="131"/>
      <c r="D353" s="131"/>
      <c r="E353" s="131"/>
      <c r="F353" s="131"/>
      <c r="G353" s="131"/>
      <c r="H353" s="132"/>
      <c r="I353" s="132"/>
      <c r="J353" s="132"/>
      <c r="K353" s="132"/>
      <c r="L353" s="132"/>
      <c r="M353" s="132"/>
      <c r="N353" s="132"/>
    </row>
    <row r="354" spans="2:14">
      <c r="B354" s="131"/>
      <c r="C354" s="131"/>
      <c r="D354" s="131"/>
      <c r="E354" s="131"/>
      <c r="F354" s="131"/>
      <c r="G354" s="131"/>
      <c r="H354" s="132"/>
      <c r="I354" s="132"/>
      <c r="J354" s="132"/>
      <c r="K354" s="132"/>
      <c r="L354" s="132"/>
      <c r="M354" s="132"/>
      <c r="N354" s="132"/>
    </row>
    <row r="355" spans="2:14">
      <c r="B355" s="131"/>
      <c r="C355" s="131"/>
      <c r="D355" s="131"/>
      <c r="E355" s="131"/>
      <c r="F355" s="131"/>
      <c r="G355" s="131"/>
      <c r="H355" s="132"/>
      <c r="I355" s="132"/>
      <c r="J355" s="132"/>
      <c r="K355" s="132"/>
      <c r="L355" s="132"/>
      <c r="M355" s="132"/>
      <c r="N355" s="132"/>
    </row>
    <row r="356" spans="2:14">
      <c r="B356" s="131"/>
      <c r="C356" s="131"/>
      <c r="D356" s="131"/>
      <c r="E356" s="131"/>
      <c r="F356" s="131"/>
      <c r="G356" s="131"/>
      <c r="H356" s="132"/>
      <c r="I356" s="132"/>
      <c r="J356" s="132"/>
      <c r="K356" s="132"/>
      <c r="L356" s="132"/>
      <c r="M356" s="132"/>
      <c r="N356" s="132"/>
    </row>
    <row r="357" spans="2:14">
      <c r="B357" s="131"/>
      <c r="C357" s="131"/>
      <c r="D357" s="131"/>
      <c r="E357" s="131"/>
      <c r="F357" s="131"/>
      <c r="G357" s="131"/>
      <c r="H357" s="132"/>
      <c r="I357" s="132"/>
      <c r="J357" s="132"/>
      <c r="K357" s="132"/>
      <c r="L357" s="132"/>
      <c r="M357" s="132"/>
      <c r="N357" s="132"/>
    </row>
    <row r="358" spans="2:14">
      <c r="B358" s="131"/>
      <c r="C358" s="131"/>
      <c r="D358" s="131"/>
      <c r="E358" s="131"/>
      <c r="F358" s="131"/>
      <c r="G358" s="131"/>
      <c r="H358" s="132"/>
      <c r="I358" s="132"/>
      <c r="J358" s="132"/>
      <c r="K358" s="132"/>
      <c r="L358" s="132"/>
      <c r="M358" s="132"/>
      <c r="N358" s="132"/>
    </row>
    <row r="359" spans="2:14">
      <c r="B359" s="131"/>
      <c r="C359" s="131"/>
      <c r="D359" s="131"/>
      <c r="E359" s="131"/>
      <c r="F359" s="131"/>
      <c r="G359" s="131"/>
      <c r="H359" s="132"/>
      <c r="I359" s="132"/>
      <c r="J359" s="132"/>
      <c r="K359" s="132"/>
      <c r="L359" s="132"/>
      <c r="M359" s="132"/>
      <c r="N359" s="132"/>
    </row>
    <row r="360" spans="2:14">
      <c r="B360" s="131"/>
      <c r="C360" s="131"/>
      <c r="D360" s="131"/>
      <c r="E360" s="131"/>
      <c r="F360" s="131"/>
      <c r="G360" s="131"/>
      <c r="H360" s="132"/>
      <c r="I360" s="132"/>
      <c r="J360" s="132"/>
      <c r="K360" s="132"/>
      <c r="L360" s="132"/>
      <c r="M360" s="132"/>
      <c r="N360" s="132"/>
    </row>
    <row r="361" spans="2:14">
      <c r="B361" s="131"/>
      <c r="C361" s="131"/>
      <c r="D361" s="131"/>
      <c r="E361" s="131"/>
      <c r="F361" s="131"/>
      <c r="G361" s="131"/>
      <c r="H361" s="132"/>
      <c r="I361" s="132"/>
      <c r="J361" s="132"/>
      <c r="K361" s="132"/>
      <c r="L361" s="132"/>
      <c r="M361" s="132"/>
      <c r="N361" s="132"/>
    </row>
    <row r="362" spans="2:14">
      <c r="B362" s="131"/>
      <c r="C362" s="131"/>
      <c r="D362" s="131"/>
      <c r="E362" s="131"/>
      <c r="F362" s="131"/>
      <c r="G362" s="131"/>
      <c r="H362" s="132"/>
      <c r="I362" s="132"/>
      <c r="J362" s="132"/>
      <c r="K362" s="132"/>
      <c r="L362" s="132"/>
      <c r="M362" s="132"/>
      <c r="N362" s="132"/>
    </row>
    <row r="363" spans="2:14">
      <c r="B363" s="131"/>
      <c r="C363" s="131"/>
      <c r="D363" s="131"/>
      <c r="E363" s="131"/>
      <c r="F363" s="131"/>
      <c r="G363" s="131"/>
      <c r="H363" s="132"/>
      <c r="I363" s="132"/>
      <c r="J363" s="132"/>
      <c r="K363" s="132"/>
      <c r="L363" s="132"/>
      <c r="M363" s="132"/>
      <c r="N363" s="132"/>
    </row>
    <row r="364" spans="2:14">
      <c r="B364" s="131"/>
      <c r="C364" s="131"/>
      <c r="D364" s="131"/>
      <c r="E364" s="131"/>
      <c r="F364" s="131"/>
      <c r="G364" s="131"/>
      <c r="H364" s="132"/>
      <c r="I364" s="132"/>
      <c r="J364" s="132"/>
      <c r="K364" s="132"/>
      <c r="L364" s="132"/>
      <c r="M364" s="132"/>
      <c r="N364" s="132"/>
    </row>
    <row r="365" spans="2:14">
      <c r="B365" s="131"/>
      <c r="C365" s="131"/>
      <c r="D365" s="131"/>
      <c r="E365" s="131"/>
      <c r="F365" s="131"/>
      <c r="G365" s="131"/>
      <c r="H365" s="132"/>
      <c r="I365" s="132"/>
      <c r="J365" s="132"/>
      <c r="K365" s="132"/>
      <c r="L365" s="132"/>
      <c r="M365" s="132"/>
      <c r="N365" s="132"/>
    </row>
    <row r="366" spans="2:14">
      <c r="B366" s="131"/>
      <c r="C366" s="131"/>
      <c r="D366" s="131"/>
      <c r="E366" s="131"/>
      <c r="F366" s="131"/>
      <c r="G366" s="131"/>
      <c r="H366" s="132"/>
      <c r="I366" s="132"/>
      <c r="J366" s="132"/>
      <c r="K366" s="132"/>
      <c r="L366" s="132"/>
      <c r="M366" s="132"/>
      <c r="N366" s="132"/>
    </row>
    <row r="367" spans="2:14">
      <c r="B367" s="131"/>
      <c r="C367" s="131"/>
      <c r="D367" s="131"/>
      <c r="E367" s="131"/>
      <c r="F367" s="131"/>
      <c r="G367" s="131"/>
      <c r="H367" s="132"/>
      <c r="I367" s="132"/>
      <c r="J367" s="132"/>
      <c r="K367" s="132"/>
      <c r="L367" s="132"/>
      <c r="M367" s="132"/>
      <c r="N367" s="132"/>
    </row>
    <row r="368" spans="2:14">
      <c r="B368" s="131"/>
      <c r="C368" s="131"/>
      <c r="D368" s="131"/>
      <c r="E368" s="131"/>
      <c r="F368" s="131"/>
      <c r="G368" s="131"/>
      <c r="H368" s="132"/>
      <c r="I368" s="132"/>
      <c r="J368" s="132"/>
      <c r="K368" s="132"/>
      <c r="L368" s="132"/>
      <c r="M368" s="132"/>
      <c r="N368" s="132"/>
    </row>
    <row r="369" spans="2:14">
      <c r="B369" s="131"/>
      <c r="C369" s="131"/>
      <c r="D369" s="131"/>
      <c r="E369" s="131"/>
      <c r="F369" s="131"/>
      <c r="G369" s="131"/>
      <c r="H369" s="132"/>
      <c r="I369" s="132"/>
      <c r="J369" s="132"/>
      <c r="K369" s="132"/>
      <c r="L369" s="132"/>
      <c r="M369" s="132"/>
      <c r="N369" s="132"/>
    </row>
    <row r="370" spans="2:14">
      <c r="B370" s="131"/>
      <c r="C370" s="131"/>
      <c r="D370" s="131"/>
      <c r="E370" s="131"/>
      <c r="F370" s="131"/>
      <c r="G370" s="131"/>
      <c r="H370" s="132"/>
      <c r="I370" s="132"/>
      <c r="J370" s="132"/>
      <c r="K370" s="132"/>
      <c r="L370" s="132"/>
      <c r="M370" s="132"/>
      <c r="N370" s="132"/>
    </row>
    <row r="371" spans="2:14">
      <c r="B371" s="131"/>
      <c r="C371" s="131"/>
      <c r="D371" s="131"/>
      <c r="E371" s="131"/>
      <c r="F371" s="131"/>
      <c r="G371" s="131"/>
      <c r="H371" s="132"/>
      <c r="I371" s="132"/>
      <c r="J371" s="132"/>
      <c r="K371" s="132"/>
      <c r="L371" s="132"/>
      <c r="M371" s="132"/>
      <c r="N371" s="132"/>
    </row>
    <row r="372" spans="2:14">
      <c r="B372" s="131"/>
      <c r="C372" s="131"/>
      <c r="D372" s="131"/>
      <c r="E372" s="131"/>
      <c r="F372" s="131"/>
      <c r="G372" s="131"/>
      <c r="H372" s="132"/>
      <c r="I372" s="132"/>
      <c r="J372" s="132"/>
      <c r="K372" s="132"/>
      <c r="L372" s="132"/>
      <c r="M372" s="132"/>
      <c r="N372" s="132"/>
    </row>
    <row r="373" spans="2:14">
      <c r="B373" s="131"/>
      <c r="C373" s="131"/>
      <c r="D373" s="131"/>
      <c r="E373" s="131"/>
      <c r="F373" s="131"/>
      <c r="G373" s="131"/>
      <c r="H373" s="132"/>
      <c r="I373" s="132"/>
      <c r="J373" s="132"/>
      <c r="K373" s="132"/>
      <c r="L373" s="132"/>
      <c r="M373" s="132"/>
      <c r="N373" s="132"/>
    </row>
    <row r="374" spans="2:14">
      <c r="B374" s="131"/>
      <c r="C374" s="131"/>
      <c r="D374" s="131"/>
      <c r="E374" s="131"/>
      <c r="F374" s="131"/>
      <c r="G374" s="131"/>
      <c r="H374" s="132"/>
      <c r="I374" s="132"/>
      <c r="J374" s="132"/>
      <c r="K374" s="132"/>
      <c r="L374" s="132"/>
      <c r="M374" s="132"/>
      <c r="N374" s="132"/>
    </row>
    <row r="375" spans="2:14">
      <c r="B375" s="131"/>
      <c r="C375" s="131"/>
      <c r="D375" s="131"/>
      <c r="E375" s="131"/>
      <c r="F375" s="131"/>
      <c r="G375" s="131"/>
      <c r="H375" s="132"/>
      <c r="I375" s="132"/>
      <c r="J375" s="132"/>
      <c r="K375" s="132"/>
      <c r="L375" s="132"/>
      <c r="M375" s="132"/>
      <c r="N375" s="132"/>
    </row>
    <row r="376" spans="2:14">
      <c r="B376" s="131"/>
      <c r="C376" s="131"/>
      <c r="D376" s="131"/>
      <c r="E376" s="131"/>
      <c r="F376" s="131"/>
      <c r="G376" s="131"/>
      <c r="H376" s="132"/>
      <c r="I376" s="132"/>
      <c r="J376" s="132"/>
      <c r="K376" s="132"/>
      <c r="L376" s="132"/>
      <c r="M376" s="132"/>
      <c r="N376" s="132"/>
    </row>
    <row r="377" spans="2:14">
      <c r="B377" s="131"/>
      <c r="C377" s="131"/>
      <c r="D377" s="131"/>
      <c r="E377" s="131"/>
      <c r="F377" s="131"/>
      <c r="G377" s="131"/>
      <c r="H377" s="132"/>
      <c r="I377" s="132"/>
      <c r="J377" s="132"/>
      <c r="K377" s="132"/>
      <c r="L377" s="132"/>
      <c r="M377" s="132"/>
      <c r="N377" s="132"/>
    </row>
    <row r="378" spans="2:14">
      <c r="B378" s="131"/>
      <c r="C378" s="131"/>
      <c r="D378" s="131"/>
      <c r="E378" s="131"/>
      <c r="F378" s="131"/>
      <c r="G378" s="131"/>
      <c r="H378" s="132"/>
      <c r="I378" s="132"/>
      <c r="J378" s="132"/>
      <c r="K378" s="132"/>
      <c r="L378" s="132"/>
      <c r="M378" s="132"/>
      <c r="N378" s="132"/>
    </row>
    <row r="379" spans="2:14">
      <c r="B379" s="131"/>
      <c r="C379" s="131"/>
      <c r="D379" s="131"/>
      <c r="E379" s="131"/>
      <c r="F379" s="131"/>
      <c r="G379" s="131"/>
      <c r="H379" s="132"/>
      <c r="I379" s="132"/>
      <c r="J379" s="132"/>
      <c r="K379" s="132"/>
      <c r="L379" s="132"/>
      <c r="M379" s="132"/>
      <c r="N379" s="132"/>
    </row>
    <row r="380" spans="2:14">
      <c r="B380" s="131"/>
      <c r="C380" s="131"/>
      <c r="D380" s="131"/>
      <c r="E380" s="131"/>
      <c r="F380" s="131"/>
      <c r="G380" s="131"/>
      <c r="H380" s="132"/>
      <c r="I380" s="132"/>
      <c r="J380" s="132"/>
      <c r="K380" s="132"/>
      <c r="L380" s="132"/>
      <c r="M380" s="132"/>
      <c r="N380" s="132"/>
    </row>
    <row r="381" spans="2:14">
      <c r="B381" s="131"/>
      <c r="C381" s="131"/>
      <c r="D381" s="131"/>
      <c r="E381" s="131"/>
      <c r="F381" s="131"/>
      <c r="G381" s="131"/>
      <c r="H381" s="132"/>
      <c r="I381" s="132"/>
      <c r="J381" s="132"/>
      <c r="K381" s="132"/>
      <c r="L381" s="132"/>
      <c r="M381" s="132"/>
      <c r="N381" s="132"/>
    </row>
    <row r="382" spans="2:14">
      <c r="B382" s="131"/>
      <c r="C382" s="131"/>
      <c r="D382" s="131"/>
      <c r="E382" s="131"/>
      <c r="F382" s="131"/>
      <c r="G382" s="131"/>
      <c r="H382" s="132"/>
      <c r="I382" s="132"/>
      <c r="J382" s="132"/>
      <c r="K382" s="132"/>
      <c r="L382" s="132"/>
      <c r="M382" s="132"/>
      <c r="N382" s="132"/>
    </row>
    <row r="383" spans="2:14">
      <c r="B383" s="131"/>
      <c r="C383" s="131"/>
      <c r="D383" s="131"/>
      <c r="E383" s="131"/>
      <c r="F383" s="131"/>
      <c r="G383" s="131"/>
      <c r="H383" s="132"/>
      <c r="I383" s="132"/>
      <c r="J383" s="132"/>
      <c r="K383" s="132"/>
      <c r="L383" s="132"/>
      <c r="M383" s="132"/>
      <c r="N383" s="132"/>
    </row>
    <row r="384" spans="2:14">
      <c r="B384" s="131"/>
      <c r="C384" s="131"/>
      <c r="D384" s="131"/>
      <c r="E384" s="131"/>
      <c r="F384" s="131"/>
      <c r="G384" s="131"/>
      <c r="H384" s="132"/>
      <c r="I384" s="132"/>
      <c r="J384" s="132"/>
      <c r="K384" s="132"/>
      <c r="L384" s="132"/>
      <c r="M384" s="132"/>
      <c r="N384" s="132"/>
    </row>
    <row r="385" spans="2:14">
      <c r="B385" s="131"/>
      <c r="C385" s="131"/>
      <c r="D385" s="131"/>
      <c r="E385" s="131"/>
      <c r="F385" s="131"/>
      <c r="G385" s="131"/>
      <c r="H385" s="132"/>
      <c r="I385" s="132"/>
      <c r="J385" s="132"/>
      <c r="K385" s="132"/>
      <c r="L385" s="132"/>
      <c r="M385" s="132"/>
      <c r="N385" s="132"/>
    </row>
    <row r="386" spans="2:14">
      <c r="B386" s="131"/>
      <c r="C386" s="131"/>
      <c r="D386" s="131"/>
      <c r="E386" s="131"/>
      <c r="F386" s="131"/>
      <c r="G386" s="131"/>
      <c r="H386" s="132"/>
      <c r="I386" s="132"/>
      <c r="J386" s="132"/>
      <c r="K386" s="132"/>
      <c r="L386" s="132"/>
      <c r="M386" s="132"/>
      <c r="N386" s="132"/>
    </row>
    <row r="387" spans="2:14">
      <c r="B387" s="131"/>
      <c r="C387" s="131"/>
      <c r="D387" s="131"/>
      <c r="E387" s="131"/>
      <c r="F387" s="131"/>
      <c r="G387" s="131"/>
      <c r="H387" s="132"/>
      <c r="I387" s="132"/>
      <c r="J387" s="132"/>
      <c r="K387" s="132"/>
      <c r="L387" s="132"/>
      <c r="M387" s="132"/>
      <c r="N387" s="132"/>
    </row>
    <row r="388" spans="2:14">
      <c r="B388" s="131"/>
      <c r="C388" s="131"/>
      <c r="D388" s="131"/>
      <c r="E388" s="131"/>
      <c r="F388" s="131"/>
      <c r="G388" s="131"/>
      <c r="H388" s="132"/>
      <c r="I388" s="132"/>
      <c r="J388" s="132"/>
      <c r="K388" s="132"/>
      <c r="L388" s="132"/>
      <c r="M388" s="132"/>
      <c r="N388" s="132"/>
    </row>
    <row r="389" spans="2:14">
      <c r="B389" s="131"/>
      <c r="C389" s="131"/>
      <c r="D389" s="131"/>
      <c r="E389" s="131"/>
      <c r="F389" s="131"/>
      <c r="G389" s="131"/>
      <c r="H389" s="132"/>
      <c r="I389" s="132"/>
      <c r="J389" s="132"/>
      <c r="K389" s="132"/>
      <c r="L389" s="132"/>
      <c r="M389" s="132"/>
      <c r="N389" s="132"/>
    </row>
    <row r="390" spans="2:14">
      <c r="B390" s="131"/>
      <c r="C390" s="131"/>
      <c r="D390" s="131"/>
      <c r="E390" s="131"/>
      <c r="F390" s="131"/>
      <c r="G390" s="131"/>
      <c r="H390" s="132"/>
      <c r="I390" s="132"/>
      <c r="J390" s="132"/>
      <c r="K390" s="132"/>
      <c r="L390" s="132"/>
      <c r="M390" s="132"/>
      <c r="N390" s="132"/>
    </row>
    <row r="391" spans="2:14">
      <c r="B391" s="131"/>
      <c r="C391" s="131"/>
      <c r="D391" s="131"/>
      <c r="E391" s="131"/>
      <c r="F391" s="131"/>
      <c r="G391" s="131"/>
      <c r="H391" s="132"/>
      <c r="I391" s="132"/>
      <c r="J391" s="132"/>
      <c r="K391" s="132"/>
      <c r="L391" s="132"/>
      <c r="M391" s="132"/>
      <c r="N391" s="132"/>
    </row>
    <row r="392" spans="2:14">
      <c r="B392" s="131"/>
      <c r="C392" s="131"/>
      <c r="D392" s="131"/>
      <c r="E392" s="131"/>
      <c r="F392" s="131"/>
      <c r="G392" s="131"/>
      <c r="H392" s="132"/>
      <c r="I392" s="132"/>
      <c r="J392" s="132"/>
      <c r="K392" s="132"/>
      <c r="L392" s="132"/>
      <c r="M392" s="132"/>
      <c r="N392" s="132"/>
    </row>
    <row r="393" spans="2:14">
      <c r="B393" s="131"/>
      <c r="C393" s="131"/>
      <c r="D393" s="131"/>
      <c r="E393" s="131"/>
      <c r="F393" s="131"/>
      <c r="G393" s="131"/>
      <c r="H393" s="132"/>
      <c r="I393" s="132"/>
      <c r="J393" s="132"/>
      <c r="K393" s="132"/>
      <c r="L393" s="132"/>
      <c r="M393" s="132"/>
      <c r="N393" s="132"/>
    </row>
    <row r="394" spans="2:14">
      <c r="B394" s="131"/>
      <c r="C394" s="131"/>
      <c r="D394" s="131"/>
      <c r="E394" s="131"/>
      <c r="F394" s="131"/>
      <c r="G394" s="131"/>
      <c r="H394" s="132"/>
      <c r="I394" s="132"/>
      <c r="J394" s="132"/>
      <c r="K394" s="132"/>
      <c r="L394" s="132"/>
      <c r="M394" s="132"/>
      <c r="N394" s="132"/>
    </row>
    <row r="395" spans="2:14">
      <c r="B395" s="131"/>
      <c r="C395" s="131"/>
      <c r="D395" s="131"/>
      <c r="E395" s="131"/>
      <c r="F395" s="131"/>
      <c r="G395" s="131"/>
      <c r="H395" s="132"/>
      <c r="I395" s="132"/>
      <c r="J395" s="132"/>
      <c r="K395" s="132"/>
      <c r="L395" s="132"/>
      <c r="M395" s="132"/>
      <c r="N395" s="132"/>
    </row>
    <row r="396" spans="2:14">
      <c r="B396" s="131"/>
      <c r="C396" s="131"/>
      <c r="D396" s="131"/>
      <c r="E396" s="131"/>
      <c r="F396" s="131"/>
      <c r="G396" s="131"/>
      <c r="H396" s="132"/>
      <c r="I396" s="132"/>
      <c r="J396" s="132"/>
      <c r="K396" s="132"/>
      <c r="L396" s="132"/>
      <c r="M396" s="132"/>
      <c r="N396" s="132"/>
    </row>
    <row r="397" spans="2:14">
      <c r="B397" s="131"/>
      <c r="C397" s="131"/>
      <c r="D397" s="131"/>
      <c r="E397" s="131"/>
      <c r="F397" s="131"/>
      <c r="G397" s="131"/>
      <c r="H397" s="132"/>
      <c r="I397" s="132"/>
      <c r="J397" s="132"/>
      <c r="K397" s="132"/>
      <c r="L397" s="132"/>
      <c r="M397" s="132"/>
      <c r="N397" s="132"/>
    </row>
    <row r="398" spans="2:14">
      <c r="B398" s="131"/>
      <c r="C398" s="131"/>
      <c r="D398" s="131"/>
      <c r="E398" s="131"/>
      <c r="F398" s="131"/>
      <c r="G398" s="131"/>
      <c r="H398" s="132"/>
      <c r="I398" s="132"/>
      <c r="J398" s="132"/>
      <c r="K398" s="132"/>
      <c r="L398" s="132"/>
      <c r="M398" s="132"/>
      <c r="N398" s="132"/>
    </row>
    <row r="399" spans="2:14">
      <c r="B399" s="131"/>
      <c r="C399" s="131"/>
      <c r="D399" s="131"/>
      <c r="E399" s="131"/>
      <c r="F399" s="131"/>
      <c r="G399" s="131"/>
      <c r="H399" s="132"/>
      <c r="I399" s="132"/>
      <c r="J399" s="132"/>
      <c r="K399" s="132"/>
      <c r="L399" s="132"/>
      <c r="M399" s="132"/>
      <c r="N399" s="132"/>
    </row>
    <row r="400" spans="2:14">
      <c r="B400" s="131"/>
      <c r="C400" s="131"/>
      <c r="D400" s="131"/>
      <c r="E400" s="131"/>
      <c r="F400" s="131"/>
      <c r="G400" s="131"/>
      <c r="H400" s="132"/>
      <c r="I400" s="132"/>
      <c r="J400" s="132"/>
      <c r="K400" s="132"/>
      <c r="L400" s="132"/>
      <c r="M400" s="132"/>
      <c r="N400" s="132"/>
    </row>
    <row r="401" spans="2:14">
      <c r="B401" s="131"/>
      <c r="C401" s="131"/>
      <c r="D401" s="131"/>
      <c r="E401" s="131"/>
      <c r="F401" s="131"/>
      <c r="G401" s="131"/>
      <c r="H401" s="132"/>
      <c r="I401" s="132"/>
      <c r="J401" s="132"/>
      <c r="K401" s="132"/>
      <c r="L401" s="132"/>
      <c r="M401" s="132"/>
      <c r="N401" s="132"/>
    </row>
    <row r="402" spans="2:14">
      <c r="B402" s="131"/>
      <c r="C402" s="131"/>
      <c r="D402" s="131"/>
      <c r="E402" s="131"/>
      <c r="F402" s="131"/>
      <c r="G402" s="131"/>
      <c r="H402" s="132"/>
      <c r="I402" s="132"/>
      <c r="J402" s="132"/>
      <c r="K402" s="132"/>
      <c r="L402" s="132"/>
      <c r="M402" s="132"/>
      <c r="N402" s="132"/>
    </row>
    <row r="403" spans="2:14">
      <c r="B403" s="131"/>
      <c r="C403" s="131"/>
      <c r="D403" s="131"/>
      <c r="E403" s="131"/>
      <c r="F403" s="131"/>
      <c r="G403" s="131"/>
      <c r="H403" s="132"/>
      <c r="I403" s="132"/>
      <c r="J403" s="132"/>
      <c r="K403" s="132"/>
      <c r="L403" s="132"/>
      <c r="M403" s="132"/>
      <c r="N403" s="132"/>
    </row>
    <row r="404" spans="2:14">
      <c r="B404" s="131"/>
      <c r="C404" s="131"/>
      <c r="D404" s="131"/>
      <c r="E404" s="131"/>
      <c r="F404" s="131"/>
      <c r="G404" s="131"/>
      <c r="H404" s="132"/>
      <c r="I404" s="132"/>
      <c r="J404" s="132"/>
      <c r="K404" s="132"/>
      <c r="L404" s="132"/>
      <c r="M404" s="132"/>
      <c r="N404" s="132"/>
    </row>
    <row r="405" spans="2:14">
      <c r="B405" s="131"/>
      <c r="C405" s="131"/>
      <c r="D405" s="131"/>
      <c r="E405" s="131"/>
      <c r="F405" s="131"/>
      <c r="G405" s="131"/>
      <c r="H405" s="132"/>
      <c r="I405" s="132"/>
      <c r="J405" s="132"/>
      <c r="K405" s="132"/>
      <c r="L405" s="132"/>
      <c r="M405" s="132"/>
      <c r="N405" s="132"/>
    </row>
    <row r="406" spans="2:14">
      <c r="B406" s="131"/>
      <c r="C406" s="131"/>
      <c r="D406" s="131"/>
      <c r="E406" s="131"/>
      <c r="F406" s="131"/>
      <c r="G406" s="131"/>
      <c r="H406" s="132"/>
      <c r="I406" s="132"/>
      <c r="J406" s="132"/>
      <c r="K406" s="132"/>
      <c r="L406" s="132"/>
      <c r="M406" s="132"/>
      <c r="N406" s="132"/>
    </row>
    <row r="407" spans="2:14">
      <c r="B407" s="131"/>
      <c r="C407" s="131"/>
      <c r="D407" s="131"/>
      <c r="E407" s="131"/>
      <c r="F407" s="131"/>
      <c r="G407" s="131"/>
      <c r="H407" s="132"/>
      <c r="I407" s="132"/>
      <c r="J407" s="132"/>
      <c r="K407" s="132"/>
      <c r="L407" s="132"/>
      <c r="M407" s="132"/>
      <c r="N407" s="132"/>
    </row>
    <row r="408" spans="2:14">
      <c r="B408" s="131"/>
      <c r="C408" s="131"/>
      <c r="D408" s="131"/>
      <c r="E408" s="131"/>
      <c r="F408" s="131"/>
      <c r="G408" s="131"/>
      <c r="H408" s="132"/>
      <c r="I408" s="132"/>
      <c r="J408" s="132"/>
      <c r="K408" s="132"/>
      <c r="L408" s="132"/>
      <c r="M408" s="132"/>
      <c r="N408" s="132"/>
    </row>
    <row r="409" spans="2:14">
      <c r="B409" s="131"/>
      <c r="C409" s="131"/>
      <c r="D409" s="131"/>
      <c r="E409" s="131"/>
      <c r="F409" s="131"/>
      <c r="G409" s="131"/>
      <c r="H409" s="132"/>
      <c r="I409" s="132"/>
      <c r="J409" s="132"/>
      <c r="K409" s="132"/>
      <c r="L409" s="132"/>
      <c r="M409" s="132"/>
      <c r="N409" s="132"/>
    </row>
    <row r="410" spans="2:14">
      <c r="B410" s="131"/>
      <c r="C410" s="131"/>
      <c r="D410" s="131"/>
      <c r="E410" s="131"/>
      <c r="F410" s="131"/>
      <c r="G410" s="131"/>
      <c r="H410" s="132"/>
      <c r="I410" s="132"/>
      <c r="J410" s="132"/>
      <c r="K410" s="132"/>
      <c r="L410" s="132"/>
      <c r="M410" s="132"/>
      <c r="N410" s="132"/>
    </row>
    <row r="411" spans="2:14">
      <c r="B411" s="131"/>
      <c r="C411" s="131"/>
      <c r="D411" s="131"/>
      <c r="E411" s="131"/>
      <c r="F411" s="131"/>
      <c r="G411" s="131"/>
      <c r="H411" s="132"/>
      <c r="I411" s="132"/>
      <c r="J411" s="132"/>
      <c r="K411" s="132"/>
      <c r="L411" s="132"/>
      <c r="M411" s="132"/>
      <c r="N411" s="132"/>
    </row>
    <row r="412" spans="2:14">
      <c r="B412" s="131"/>
      <c r="C412" s="131"/>
      <c r="D412" s="131"/>
      <c r="E412" s="131"/>
      <c r="F412" s="131"/>
      <c r="G412" s="131"/>
      <c r="H412" s="132"/>
      <c r="I412" s="132"/>
      <c r="J412" s="132"/>
      <c r="K412" s="132"/>
      <c r="L412" s="132"/>
      <c r="M412" s="132"/>
      <c r="N412" s="132"/>
    </row>
    <row r="413" spans="2:14">
      <c r="B413" s="131"/>
      <c r="C413" s="131"/>
      <c r="D413" s="131"/>
      <c r="E413" s="131"/>
      <c r="F413" s="131"/>
      <c r="G413" s="131"/>
      <c r="H413" s="132"/>
      <c r="I413" s="132"/>
      <c r="J413" s="132"/>
      <c r="K413" s="132"/>
      <c r="L413" s="132"/>
      <c r="M413" s="132"/>
      <c r="N413" s="132"/>
    </row>
    <row r="414" spans="2:14">
      <c r="B414" s="131"/>
      <c r="C414" s="131"/>
      <c r="D414" s="131"/>
      <c r="E414" s="131"/>
      <c r="F414" s="131"/>
      <c r="G414" s="131"/>
      <c r="H414" s="132"/>
      <c r="I414" s="132"/>
      <c r="J414" s="132"/>
      <c r="K414" s="132"/>
      <c r="L414" s="132"/>
      <c r="M414" s="132"/>
      <c r="N414" s="132"/>
    </row>
    <row r="415" spans="2:14">
      <c r="B415" s="131"/>
      <c r="C415" s="131"/>
      <c r="D415" s="131"/>
      <c r="E415" s="131"/>
      <c r="F415" s="131"/>
      <c r="G415" s="131"/>
      <c r="H415" s="132"/>
      <c r="I415" s="132"/>
      <c r="J415" s="132"/>
      <c r="K415" s="132"/>
      <c r="L415" s="132"/>
      <c r="M415" s="132"/>
      <c r="N415" s="132"/>
    </row>
    <row r="416" spans="2:14">
      <c r="B416" s="131"/>
      <c r="C416" s="131"/>
      <c r="D416" s="131"/>
      <c r="E416" s="131"/>
      <c r="F416" s="131"/>
      <c r="G416" s="131"/>
      <c r="H416" s="132"/>
      <c r="I416" s="132"/>
      <c r="J416" s="132"/>
      <c r="K416" s="132"/>
      <c r="L416" s="132"/>
      <c r="M416" s="132"/>
      <c r="N416" s="132"/>
    </row>
    <row r="417" spans="2:14">
      <c r="B417" s="131"/>
      <c r="C417" s="131"/>
      <c r="D417" s="131"/>
      <c r="E417" s="131"/>
      <c r="F417" s="131"/>
      <c r="G417" s="131"/>
      <c r="H417" s="132"/>
      <c r="I417" s="132"/>
      <c r="J417" s="132"/>
      <c r="K417" s="132"/>
      <c r="L417" s="132"/>
      <c r="M417" s="132"/>
      <c r="N417" s="132"/>
    </row>
    <row r="418" spans="2:14">
      <c r="B418" s="131"/>
      <c r="C418" s="131"/>
      <c r="D418" s="131"/>
      <c r="E418" s="131"/>
      <c r="F418" s="131"/>
      <c r="G418" s="131"/>
      <c r="H418" s="132"/>
      <c r="I418" s="132"/>
      <c r="J418" s="132"/>
      <c r="K418" s="132"/>
      <c r="L418" s="132"/>
      <c r="M418" s="132"/>
      <c r="N418" s="132"/>
    </row>
    <row r="419" spans="2:14">
      <c r="B419" s="131"/>
      <c r="C419" s="131"/>
      <c r="D419" s="131"/>
      <c r="E419" s="131"/>
      <c r="F419" s="131"/>
      <c r="G419" s="131"/>
      <c r="H419" s="132"/>
      <c r="I419" s="132"/>
      <c r="J419" s="132"/>
      <c r="K419" s="132"/>
      <c r="L419" s="132"/>
      <c r="M419" s="132"/>
      <c r="N419" s="132"/>
    </row>
    <row r="420" spans="2:14">
      <c r="B420" s="131"/>
      <c r="C420" s="131"/>
      <c r="D420" s="131"/>
      <c r="E420" s="131"/>
      <c r="F420" s="131"/>
      <c r="G420" s="131"/>
      <c r="H420" s="132"/>
      <c r="I420" s="132"/>
      <c r="J420" s="132"/>
      <c r="K420" s="132"/>
      <c r="L420" s="132"/>
      <c r="M420" s="132"/>
      <c r="N420" s="132"/>
    </row>
    <row r="421" spans="2:14">
      <c r="B421" s="131"/>
      <c r="C421" s="131"/>
      <c r="D421" s="131"/>
      <c r="E421" s="131"/>
      <c r="F421" s="131"/>
      <c r="G421" s="131"/>
      <c r="H421" s="132"/>
      <c r="I421" s="132"/>
      <c r="J421" s="132"/>
      <c r="K421" s="132"/>
      <c r="L421" s="132"/>
      <c r="M421" s="132"/>
      <c r="N421" s="132"/>
    </row>
    <row r="422" spans="2:14">
      <c r="B422" s="131"/>
      <c r="C422" s="131"/>
      <c r="D422" s="131"/>
      <c r="E422" s="131"/>
      <c r="F422" s="131"/>
      <c r="G422" s="131"/>
      <c r="H422" s="132"/>
      <c r="I422" s="132"/>
      <c r="J422" s="132"/>
      <c r="K422" s="132"/>
      <c r="L422" s="132"/>
      <c r="M422" s="132"/>
      <c r="N422" s="132"/>
    </row>
    <row r="423" spans="2:14">
      <c r="B423" s="131"/>
      <c r="C423" s="131"/>
      <c r="D423" s="131"/>
      <c r="E423" s="131"/>
      <c r="F423" s="131"/>
      <c r="G423" s="131"/>
      <c r="H423" s="132"/>
      <c r="I423" s="132"/>
      <c r="J423" s="132"/>
      <c r="K423" s="132"/>
      <c r="L423" s="132"/>
      <c r="M423" s="132"/>
      <c r="N423" s="132"/>
    </row>
    <row r="424" spans="2:14">
      <c r="B424" s="131"/>
      <c r="C424" s="131"/>
      <c r="D424" s="131"/>
      <c r="E424" s="131"/>
      <c r="F424" s="131"/>
      <c r="G424" s="131"/>
      <c r="H424" s="132"/>
      <c r="I424" s="132"/>
      <c r="J424" s="132"/>
      <c r="K424" s="132"/>
      <c r="L424" s="132"/>
      <c r="M424" s="132"/>
      <c r="N424" s="132"/>
    </row>
    <row r="425" spans="2:14">
      <c r="B425" s="131"/>
      <c r="C425" s="131"/>
      <c r="D425" s="131"/>
      <c r="E425" s="131"/>
      <c r="F425" s="131"/>
      <c r="G425" s="131"/>
      <c r="H425" s="132"/>
      <c r="I425" s="132"/>
      <c r="J425" s="132"/>
      <c r="K425" s="132"/>
      <c r="L425" s="132"/>
      <c r="M425" s="132"/>
      <c r="N425" s="132"/>
    </row>
    <row r="426" spans="2:14">
      <c r="B426" s="131"/>
      <c r="C426" s="131"/>
      <c r="D426" s="131"/>
      <c r="E426" s="131"/>
      <c r="F426" s="131"/>
      <c r="G426" s="131"/>
      <c r="H426" s="132"/>
      <c r="I426" s="132"/>
      <c r="J426" s="132"/>
      <c r="K426" s="132"/>
      <c r="L426" s="132"/>
      <c r="M426" s="132"/>
      <c r="N426" s="132"/>
    </row>
    <row r="427" spans="2:14">
      <c r="B427" s="131"/>
      <c r="C427" s="131"/>
      <c r="D427" s="131"/>
      <c r="E427" s="131"/>
      <c r="F427" s="131"/>
      <c r="G427" s="131"/>
      <c r="H427" s="132"/>
      <c r="I427" s="132"/>
      <c r="J427" s="132"/>
      <c r="K427" s="132"/>
      <c r="L427" s="132"/>
      <c r="M427" s="132"/>
      <c r="N427" s="132"/>
    </row>
    <row r="428" spans="2:14">
      <c r="B428" s="131"/>
      <c r="C428" s="131"/>
      <c r="D428" s="131"/>
      <c r="E428" s="131"/>
      <c r="F428" s="131"/>
      <c r="G428" s="131"/>
      <c r="H428" s="132"/>
      <c r="I428" s="132"/>
      <c r="J428" s="132"/>
      <c r="K428" s="132"/>
      <c r="L428" s="132"/>
      <c r="M428" s="132"/>
      <c r="N428" s="132"/>
    </row>
    <row r="429" spans="2:14">
      <c r="B429" s="131"/>
      <c r="C429" s="131"/>
      <c r="D429" s="131"/>
      <c r="E429" s="131"/>
      <c r="F429" s="131"/>
      <c r="G429" s="131"/>
      <c r="H429" s="132"/>
      <c r="I429" s="132"/>
      <c r="J429" s="132"/>
      <c r="K429" s="132"/>
      <c r="L429" s="132"/>
      <c r="M429" s="132"/>
      <c r="N429" s="132"/>
    </row>
    <row r="430" spans="2:14">
      <c r="B430" s="131"/>
      <c r="C430" s="131"/>
      <c r="D430" s="131"/>
      <c r="E430" s="131"/>
      <c r="F430" s="131"/>
      <c r="G430" s="131"/>
      <c r="H430" s="132"/>
      <c r="I430" s="132"/>
      <c r="J430" s="132"/>
      <c r="K430" s="132"/>
      <c r="L430" s="132"/>
      <c r="M430" s="132"/>
      <c r="N430" s="132"/>
    </row>
    <row r="431" spans="2:14">
      <c r="B431" s="131"/>
      <c r="C431" s="131"/>
      <c r="D431" s="131"/>
      <c r="E431" s="131"/>
      <c r="F431" s="131"/>
      <c r="G431" s="131"/>
      <c r="H431" s="132"/>
      <c r="I431" s="132"/>
      <c r="J431" s="132"/>
      <c r="K431" s="132"/>
      <c r="L431" s="132"/>
      <c r="M431" s="132"/>
      <c r="N431" s="132"/>
    </row>
    <row r="432" spans="2:14">
      <c r="B432" s="131"/>
      <c r="C432" s="131"/>
      <c r="D432" s="131"/>
      <c r="E432" s="131"/>
      <c r="F432" s="131"/>
      <c r="G432" s="131"/>
      <c r="H432" s="132"/>
      <c r="I432" s="132"/>
      <c r="J432" s="132"/>
      <c r="K432" s="132"/>
      <c r="L432" s="132"/>
      <c r="M432" s="132"/>
      <c r="N432" s="132"/>
    </row>
    <row r="433" spans="2:14">
      <c r="B433" s="131"/>
      <c r="C433" s="131"/>
      <c r="D433" s="131"/>
      <c r="E433" s="131"/>
      <c r="F433" s="131"/>
      <c r="G433" s="131"/>
      <c r="H433" s="132"/>
      <c r="I433" s="132"/>
      <c r="J433" s="132"/>
      <c r="K433" s="132"/>
      <c r="L433" s="132"/>
      <c r="M433" s="132"/>
      <c r="N433" s="132"/>
    </row>
    <row r="434" spans="2:14">
      <c r="B434" s="131"/>
      <c r="C434" s="131"/>
      <c r="D434" s="131"/>
      <c r="E434" s="131"/>
      <c r="F434" s="131"/>
      <c r="G434" s="131"/>
      <c r="H434" s="132"/>
      <c r="I434" s="132"/>
      <c r="J434" s="132"/>
      <c r="K434" s="132"/>
      <c r="L434" s="132"/>
      <c r="M434" s="132"/>
      <c r="N434" s="132"/>
    </row>
    <row r="435" spans="2:14">
      <c r="B435" s="131"/>
      <c r="C435" s="131"/>
      <c r="D435" s="131"/>
      <c r="E435" s="131"/>
      <c r="F435" s="131"/>
      <c r="G435" s="131"/>
      <c r="H435" s="132"/>
      <c r="I435" s="132"/>
      <c r="J435" s="132"/>
      <c r="K435" s="132"/>
      <c r="L435" s="132"/>
      <c r="M435" s="132"/>
      <c r="N435" s="132"/>
    </row>
    <row r="436" spans="2:14">
      <c r="B436" s="131"/>
      <c r="C436" s="131"/>
      <c r="D436" s="131"/>
      <c r="E436" s="131"/>
      <c r="F436" s="131"/>
      <c r="G436" s="131"/>
      <c r="H436" s="132"/>
      <c r="I436" s="132"/>
      <c r="J436" s="132"/>
      <c r="K436" s="132"/>
      <c r="L436" s="132"/>
      <c r="M436" s="132"/>
      <c r="N436" s="132"/>
    </row>
    <row r="437" spans="2:14">
      <c r="B437" s="131"/>
      <c r="C437" s="131"/>
      <c r="D437" s="131"/>
      <c r="E437" s="131"/>
      <c r="F437" s="131"/>
      <c r="G437" s="131"/>
      <c r="H437" s="132"/>
      <c r="I437" s="132"/>
      <c r="J437" s="132"/>
      <c r="K437" s="132"/>
      <c r="L437" s="132"/>
      <c r="M437" s="132"/>
      <c r="N437" s="132"/>
    </row>
    <row r="438" spans="2:14">
      <c r="B438" s="131"/>
      <c r="C438" s="131"/>
      <c r="D438" s="131"/>
      <c r="E438" s="131"/>
      <c r="F438" s="131"/>
      <c r="G438" s="131"/>
      <c r="H438" s="132"/>
      <c r="I438" s="132"/>
      <c r="J438" s="132"/>
      <c r="K438" s="132"/>
      <c r="L438" s="132"/>
      <c r="M438" s="132"/>
      <c r="N438" s="132"/>
    </row>
    <row r="439" spans="2:14">
      <c r="B439" s="131"/>
      <c r="C439" s="131"/>
      <c r="D439" s="131"/>
      <c r="E439" s="131"/>
      <c r="F439" s="131"/>
      <c r="G439" s="131"/>
      <c r="H439" s="132"/>
      <c r="I439" s="132"/>
      <c r="J439" s="132"/>
      <c r="K439" s="132"/>
      <c r="L439" s="132"/>
      <c r="M439" s="132"/>
      <c r="N439" s="132"/>
    </row>
    <row r="440" spans="2:14">
      <c r="B440" s="131"/>
      <c r="C440" s="131"/>
      <c r="D440" s="131"/>
      <c r="E440" s="131"/>
      <c r="F440" s="131"/>
      <c r="G440" s="131"/>
      <c r="H440" s="132"/>
      <c r="I440" s="132"/>
      <c r="J440" s="132"/>
      <c r="K440" s="132"/>
      <c r="L440" s="132"/>
      <c r="M440" s="132"/>
      <c r="N440" s="132"/>
    </row>
    <row r="441" spans="2:14">
      <c r="B441" s="131"/>
      <c r="C441" s="131"/>
      <c r="D441" s="131"/>
      <c r="E441" s="131"/>
      <c r="F441" s="131"/>
      <c r="G441" s="131"/>
      <c r="H441" s="132"/>
      <c r="I441" s="132"/>
      <c r="J441" s="132"/>
      <c r="K441" s="132"/>
      <c r="L441" s="132"/>
      <c r="M441" s="132"/>
      <c r="N441" s="132"/>
    </row>
    <row r="442" spans="2:14">
      <c r="B442" s="131"/>
      <c r="C442" s="131"/>
      <c r="D442" s="131"/>
      <c r="E442" s="131"/>
      <c r="F442" s="131"/>
      <c r="G442" s="131"/>
      <c r="H442" s="132"/>
      <c r="I442" s="132"/>
      <c r="J442" s="132"/>
      <c r="K442" s="132"/>
      <c r="L442" s="132"/>
      <c r="M442" s="132"/>
      <c r="N442" s="132"/>
    </row>
    <row r="443" spans="2:14">
      <c r="B443" s="131"/>
      <c r="C443" s="131"/>
      <c r="D443" s="131"/>
      <c r="E443" s="131"/>
      <c r="F443" s="131"/>
      <c r="G443" s="131"/>
      <c r="H443" s="132"/>
      <c r="I443" s="132"/>
      <c r="J443" s="132"/>
      <c r="K443" s="132"/>
      <c r="L443" s="132"/>
      <c r="M443" s="132"/>
      <c r="N443" s="132"/>
    </row>
    <row r="444" spans="2:14">
      <c r="B444" s="131"/>
      <c r="C444" s="131"/>
      <c r="D444" s="131"/>
      <c r="E444" s="131"/>
      <c r="F444" s="131"/>
      <c r="G444" s="131"/>
      <c r="H444" s="132"/>
      <c r="I444" s="132"/>
      <c r="J444" s="132"/>
      <c r="K444" s="132"/>
      <c r="L444" s="132"/>
      <c r="M444" s="132"/>
      <c r="N444" s="132"/>
    </row>
    <row r="445" spans="2:14">
      <c r="B445" s="131"/>
      <c r="C445" s="131"/>
      <c r="D445" s="131"/>
      <c r="E445" s="131"/>
      <c r="F445" s="131"/>
      <c r="G445" s="131"/>
      <c r="H445" s="132"/>
      <c r="I445" s="132"/>
      <c r="J445" s="132"/>
      <c r="K445" s="132"/>
      <c r="L445" s="132"/>
      <c r="M445" s="132"/>
      <c r="N445" s="132"/>
    </row>
    <row r="446" spans="2:14">
      <c r="B446" s="131"/>
      <c r="C446" s="131"/>
      <c r="D446" s="131"/>
      <c r="E446" s="131"/>
      <c r="F446" s="131"/>
      <c r="G446" s="131"/>
      <c r="H446" s="132"/>
      <c r="I446" s="132"/>
      <c r="J446" s="132"/>
      <c r="K446" s="132"/>
      <c r="L446" s="132"/>
      <c r="M446" s="132"/>
      <c r="N446" s="132"/>
    </row>
    <row r="447" spans="2:14">
      <c r="B447" s="131"/>
      <c r="C447" s="131"/>
      <c r="D447" s="131"/>
      <c r="E447" s="131"/>
      <c r="F447" s="131"/>
      <c r="G447" s="131"/>
      <c r="H447" s="132"/>
      <c r="I447" s="132"/>
      <c r="J447" s="132"/>
      <c r="K447" s="132"/>
      <c r="L447" s="132"/>
      <c r="M447" s="132"/>
      <c r="N447" s="132"/>
    </row>
    <row r="448" spans="2:14">
      <c r="B448" s="131"/>
      <c r="C448" s="131"/>
      <c r="D448" s="131"/>
      <c r="E448" s="131"/>
      <c r="F448" s="131"/>
      <c r="G448" s="131"/>
      <c r="H448" s="132"/>
      <c r="I448" s="132"/>
      <c r="J448" s="132"/>
      <c r="K448" s="132"/>
      <c r="L448" s="132"/>
      <c r="M448" s="132"/>
      <c r="N448" s="132"/>
    </row>
    <row r="449" spans="2:14">
      <c r="B449" s="131"/>
      <c r="C449" s="131"/>
      <c r="D449" s="131"/>
      <c r="E449" s="131"/>
      <c r="F449" s="131"/>
      <c r="G449" s="131"/>
      <c r="H449" s="132"/>
      <c r="I449" s="132"/>
      <c r="J449" s="132"/>
      <c r="K449" s="132"/>
      <c r="L449" s="132"/>
      <c r="M449" s="132"/>
      <c r="N449" s="132"/>
    </row>
    <row r="450" spans="2:14">
      <c r="B450" s="131"/>
      <c r="C450" s="131"/>
      <c r="D450" s="131"/>
      <c r="E450" s="131"/>
      <c r="F450" s="131"/>
      <c r="G450" s="131"/>
      <c r="H450" s="132"/>
      <c r="I450" s="132"/>
      <c r="J450" s="132"/>
      <c r="K450" s="132"/>
      <c r="L450" s="132"/>
      <c r="M450" s="132"/>
      <c r="N450" s="132"/>
    </row>
    <row r="451" spans="2:14">
      <c r="B451" s="131"/>
      <c r="C451" s="131"/>
      <c r="D451" s="131"/>
      <c r="E451" s="131"/>
      <c r="F451" s="131"/>
      <c r="G451" s="131"/>
      <c r="H451" s="132"/>
      <c r="I451" s="132"/>
      <c r="J451" s="132"/>
      <c r="K451" s="132"/>
      <c r="L451" s="132"/>
      <c r="M451" s="132"/>
      <c r="N451" s="132"/>
    </row>
    <row r="452" spans="2:14">
      <c r="B452" s="131"/>
      <c r="C452" s="131"/>
      <c r="D452" s="131"/>
      <c r="E452" s="131"/>
      <c r="F452" s="131"/>
      <c r="G452" s="131"/>
      <c r="H452" s="132"/>
      <c r="I452" s="132"/>
      <c r="J452" s="132"/>
      <c r="K452" s="132"/>
      <c r="L452" s="132"/>
      <c r="M452" s="132"/>
      <c r="N452" s="132"/>
    </row>
    <row r="453" spans="2:14">
      <c r="B453" s="131"/>
      <c r="C453" s="131"/>
      <c r="D453" s="131"/>
      <c r="E453" s="131"/>
      <c r="F453" s="131"/>
      <c r="G453" s="131"/>
      <c r="H453" s="132"/>
      <c r="I453" s="132"/>
      <c r="J453" s="132"/>
      <c r="K453" s="132"/>
      <c r="L453" s="132"/>
      <c r="M453" s="132"/>
      <c r="N453" s="132"/>
    </row>
    <row r="454" spans="2:14">
      <c r="B454" s="131"/>
      <c r="C454" s="131"/>
      <c r="D454" s="131"/>
      <c r="E454" s="131"/>
      <c r="F454" s="131"/>
      <c r="G454" s="131"/>
      <c r="H454" s="132"/>
      <c r="I454" s="132"/>
      <c r="J454" s="132"/>
      <c r="K454" s="132"/>
      <c r="L454" s="132"/>
      <c r="M454" s="132"/>
      <c r="N454" s="132"/>
    </row>
    <row r="455" spans="2:14">
      <c r="B455" s="131"/>
      <c r="C455" s="131"/>
      <c r="D455" s="131"/>
      <c r="E455" s="131"/>
      <c r="F455" s="131"/>
      <c r="G455" s="131"/>
      <c r="H455" s="132"/>
      <c r="I455" s="132"/>
      <c r="J455" s="132"/>
      <c r="K455" s="132"/>
      <c r="L455" s="132"/>
      <c r="M455" s="132"/>
      <c r="N455" s="132"/>
    </row>
    <row r="456" spans="2:14">
      <c r="B456" s="131"/>
      <c r="C456" s="131"/>
      <c r="D456" s="131"/>
      <c r="E456" s="131"/>
      <c r="F456" s="131"/>
      <c r="G456" s="131"/>
      <c r="H456" s="132"/>
      <c r="I456" s="132"/>
      <c r="J456" s="132"/>
      <c r="K456" s="132"/>
      <c r="L456" s="132"/>
      <c r="M456" s="132"/>
      <c r="N456" s="132"/>
    </row>
    <row r="457" spans="2:14">
      <c r="B457" s="131"/>
      <c r="C457" s="131"/>
      <c r="D457" s="131"/>
      <c r="E457" s="131"/>
      <c r="F457" s="131"/>
      <c r="G457" s="131"/>
      <c r="H457" s="132"/>
      <c r="I457" s="132"/>
      <c r="J457" s="132"/>
      <c r="K457" s="132"/>
      <c r="L457" s="132"/>
      <c r="M457" s="132"/>
      <c r="N457" s="132"/>
    </row>
    <row r="458" spans="2:14">
      <c r="B458" s="131"/>
      <c r="C458" s="131"/>
      <c r="D458" s="131"/>
      <c r="E458" s="131"/>
      <c r="F458" s="131"/>
      <c r="G458" s="131"/>
      <c r="H458" s="132"/>
      <c r="I458" s="132"/>
      <c r="J458" s="132"/>
      <c r="K458" s="132"/>
      <c r="L458" s="132"/>
      <c r="M458" s="132"/>
      <c r="N458" s="132"/>
    </row>
    <row r="459" spans="2:14">
      <c r="B459" s="131"/>
      <c r="C459" s="131"/>
      <c r="D459" s="131"/>
      <c r="E459" s="131"/>
      <c r="F459" s="131"/>
      <c r="G459" s="131"/>
      <c r="H459" s="132"/>
      <c r="I459" s="132"/>
      <c r="J459" s="132"/>
      <c r="K459" s="132"/>
      <c r="L459" s="132"/>
      <c r="M459" s="132"/>
      <c r="N459" s="132"/>
    </row>
    <row r="460" spans="2:14">
      <c r="B460" s="131"/>
      <c r="C460" s="131"/>
      <c r="D460" s="131"/>
      <c r="E460" s="131"/>
      <c r="F460" s="131"/>
      <c r="G460" s="131"/>
      <c r="H460" s="132"/>
      <c r="I460" s="132"/>
      <c r="J460" s="132"/>
      <c r="K460" s="132"/>
      <c r="L460" s="132"/>
      <c r="M460" s="132"/>
      <c r="N460" s="132"/>
    </row>
    <row r="461" spans="2:14">
      <c r="B461" s="131"/>
      <c r="C461" s="131"/>
      <c r="D461" s="131"/>
      <c r="E461" s="131"/>
      <c r="F461" s="131"/>
      <c r="G461" s="131"/>
      <c r="H461" s="132"/>
      <c r="I461" s="132"/>
      <c r="J461" s="132"/>
      <c r="K461" s="132"/>
      <c r="L461" s="132"/>
      <c r="M461" s="132"/>
      <c r="N461" s="132"/>
    </row>
    <row r="462" spans="2:14">
      <c r="B462" s="131"/>
      <c r="C462" s="131"/>
      <c r="D462" s="131"/>
      <c r="E462" s="131"/>
      <c r="F462" s="131"/>
      <c r="G462" s="131"/>
      <c r="H462" s="132"/>
      <c r="I462" s="132"/>
      <c r="J462" s="132"/>
      <c r="K462" s="132"/>
      <c r="L462" s="132"/>
      <c r="M462" s="132"/>
      <c r="N462" s="132"/>
    </row>
    <row r="463" spans="2:14">
      <c r="B463" s="131"/>
      <c r="C463" s="131"/>
      <c r="D463" s="131"/>
      <c r="E463" s="131"/>
      <c r="F463" s="131"/>
      <c r="G463" s="131"/>
      <c r="H463" s="132"/>
      <c r="I463" s="132"/>
      <c r="J463" s="132"/>
      <c r="K463" s="132"/>
      <c r="L463" s="132"/>
      <c r="M463" s="132"/>
      <c r="N463" s="132"/>
    </row>
    <row r="464" spans="2:14">
      <c r="B464" s="131"/>
      <c r="C464" s="131"/>
      <c r="D464" s="131"/>
      <c r="E464" s="131"/>
      <c r="F464" s="131"/>
      <c r="G464" s="131"/>
      <c r="H464" s="132"/>
      <c r="I464" s="132"/>
      <c r="J464" s="132"/>
      <c r="K464" s="132"/>
      <c r="L464" s="132"/>
      <c r="M464" s="132"/>
      <c r="N464" s="132"/>
    </row>
    <row r="465" spans="2:14">
      <c r="B465" s="131"/>
      <c r="C465" s="131"/>
      <c r="D465" s="131"/>
      <c r="E465" s="131"/>
      <c r="F465" s="131"/>
      <c r="G465" s="131"/>
      <c r="H465" s="132"/>
      <c r="I465" s="132"/>
      <c r="J465" s="132"/>
      <c r="K465" s="132"/>
      <c r="L465" s="132"/>
      <c r="M465" s="132"/>
      <c r="N465" s="132"/>
    </row>
    <row r="466" spans="2:14">
      <c r="B466" s="131"/>
      <c r="C466" s="131"/>
      <c r="D466" s="131"/>
      <c r="E466" s="131"/>
      <c r="F466" s="131"/>
      <c r="G466" s="131"/>
      <c r="H466" s="132"/>
      <c r="I466" s="132"/>
      <c r="J466" s="132"/>
      <c r="K466" s="132"/>
      <c r="L466" s="132"/>
      <c r="M466" s="132"/>
      <c r="N466" s="132"/>
    </row>
    <row r="467" spans="2:14">
      <c r="B467" s="131"/>
      <c r="C467" s="131"/>
      <c r="D467" s="131"/>
      <c r="E467" s="131"/>
      <c r="F467" s="131"/>
      <c r="G467" s="131"/>
      <c r="H467" s="132"/>
      <c r="I467" s="132"/>
      <c r="J467" s="132"/>
      <c r="K467" s="132"/>
      <c r="L467" s="132"/>
      <c r="M467" s="132"/>
      <c r="N467" s="132"/>
    </row>
    <row r="468" spans="2:14">
      <c r="B468" s="131"/>
      <c r="C468" s="131"/>
      <c r="D468" s="131"/>
      <c r="E468" s="131"/>
      <c r="F468" s="131"/>
      <c r="G468" s="131"/>
      <c r="H468" s="132"/>
      <c r="I468" s="132"/>
      <c r="J468" s="132"/>
      <c r="K468" s="132"/>
      <c r="L468" s="132"/>
      <c r="M468" s="132"/>
      <c r="N468" s="132"/>
    </row>
    <row r="469" spans="2:14">
      <c r="B469" s="131"/>
      <c r="C469" s="131"/>
      <c r="D469" s="131"/>
      <c r="E469" s="131"/>
      <c r="F469" s="131"/>
      <c r="G469" s="131"/>
      <c r="H469" s="132"/>
      <c r="I469" s="132"/>
      <c r="J469" s="132"/>
      <c r="K469" s="132"/>
      <c r="L469" s="132"/>
      <c r="M469" s="132"/>
      <c r="N469" s="132"/>
    </row>
    <row r="470" spans="2:14">
      <c r="B470" s="131"/>
      <c r="C470" s="131"/>
      <c r="D470" s="131"/>
      <c r="E470" s="131"/>
      <c r="F470" s="131"/>
      <c r="G470" s="131"/>
      <c r="H470" s="132"/>
      <c r="I470" s="132"/>
      <c r="J470" s="132"/>
      <c r="K470" s="132"/>
      <c r="L470" s="132"/>
      <c r="M470" s="132"/>
      <c r="N470" s="132"/>
    </row>
    <row r="471" spans="2:14">
      <c r="B471" s="131"/>
      <c r="C471" s="131"/>
      <c r="D471" s="131"/>
      <c r="E471" s="131"/>
      <c r="F471" s="131"/>
      <c r="G471" s="131"/>
      <c r="H471" s="132"/>
      <c r="I471" s="132"/>
      <c r="J471" s="132"/>
      <c r="K471" s="132"/>
      <c r="L471" s="132"/>
      <c r="M471" s="132"/>
      <c r="N471" s="132"/>
    </row>
    <row r="472" spans="2:14">
      <c r="B472" s="131"/>
      <c r="C472" s="131"/>
      <c r="D472" s="131"/>
      <c r="E472" s="131"/>
      <c r="F472" s="131"/>
      <c r="G472" s="131"/>
      <c r="H472" s="132"/>
      <c r="I472" s="132"/>
      <c r="J472" s="132"/>
      <c r="K472" s="132"/>
      <c r="L472" s="132"/>
      <c r="M472" s="132"/>
      <c r="N472" s="132"/>
    </row>
    <row r="473" spans="2:14">
      <c r="B473" s="131"/>
      <c r="C473" s="131"/>
      <c r="D473" s="131"/>
      <c r="E473" s="131"/>
      <c r="F473" s="131"/>
      <c r="G473" s="131"/>
      <c r="H473" s="132"/>
      <c r="I473" s="132"/>
      <c r="J473" s="132"/>
      <c r="K473" s="132"/>
      <c r="L473" s="132"/>
      <c r="M473" s="132"/>
      <c r="N473" s="132"/>
    </row>
    <row r="474" spans="2:14">
      <c r="B474" s="131"/>
      <c r="C474" s="131"/>
      <c r="D474" s="131"/>
      <c r="E474" s="131"/>
      <c r="F474" s="131"/>
      <c r="G474" s="131"/>
      <c r="H474" s="132"/>
      <c r="I474" s="132"/>
      <c r="J474" s="132"/>
      <c r="K474" s="132"/>
      <c r="L474" s="132"/>
      <c r="M474" s="132"/>
      <c r="N474" s="132"/>
    </row>
    <row r="475" spans="2:14">
      <c r="B475" s="131"/>
      <c r="C475" s="131"/>
      <c r="D475" s="131"/>
      <c r="E475" s="131"/>
      <c r="F475" s="131"/>
      <c r="G475" s="131"/>
      <c r="H475" s="132"/>
      <c r="I475" s="132"/>
      <c r="J475" s="132"/>
      <c r="K475" s="132"/>
      <c r="L475" s="132"/>
      <c r="M475" s="132"/>
      <c r="N475" s="132"/>
    </row>
    <row r="476" spans="2:14">
      <c r="B476" s="131"/>
      <c r="C476" s="131"/>
      <c r="D476" s="131"/>
      <c r="E476" s="131"/>
      <c r="F476" s="131"/>
      <c r="G476" s="131"/>
      <c r="H476" s="132"/>
      <c r="I476" s="132"/>
      <c r="J476" s="132"/>
      <c r="K476" s="132"/>
      <c r="L476" s="132"/>
      <c r="M476" s="132"/>
      <c r="N476" s="132"/>
    </row>
    <row r="477" spans="2:14">
      <c r="B477" s="131"/>
      <c r="C477" s="131"/>
      <c r="D477" s="131"/>
      <c r="E477" s="131"/>
      <c r="F477" s="131"/>
      <c r="G477" s="131"/>
      <c r="H477" s="132"/>
      <c r="I477" s="132"/>
      <c r="J477" s="132"/>
      <c r="K477" s="132"/>
      <c r="L477" s="132"/>
      <c r="M477" s="132"/>
      <c r="N477" s="132"/>
    </row>
    <row r="478" spans="2:14">
      <c r="B478" s="131"/>
      <c r="C478" s="131"/>
      <c r="D478" s="131"/>
      <c r="E478" s="131"/>
      <c r="F478" s="131"/>
      <c r="G478" s="131"/>
      <c r="H478" s="132"/>
      <c r="I478" s="132"/>
      <c r="J478" s="132"/>
      <c r="K478" s="132"/>
      <c r="L478" s="132"/>
      <c r="M478" s="132"/>
      <c r="N478" s="132"/>
    </row>
    <row r="479" spans="2:14">
      <c r="B479" s="131"/>
      <c r="C479" s="131"/>
      <c r="D479" s="131"/>
      <c r="E479" s="131"/>
      <c r="F479" s="131"/>
      <c r="G479" s="131"/>
      <c r="H479" s="132"/>
      <c r="I479" s="132"/>
      <c r="J479" s="132"/>
      <c r="K479" s="132"/>
      <c r="L479" s="132"/>
      <c r="M479" s="132"/>
      <c r="N479" s="132"/>
    </row>
    <row r="480" spans="2:14">
      <c r="B480" s="131"/>
      <c r="C480" s="131"/>
      <c r="D480" s="131"/>
      <c r="E480" s="131"/>
      <c r="F480" s="131"/>
      <c r="G480" s="131"/>
      <c r="H480" s="132"/>
      <c r="I480" s="132"/>
      <c r="J480" s="132"/>
      <c r="K480" s="132"/>
      <c r="L480" s="132"/>
      <c r="M480" s="132"/>
      <c r="N480" s="132"/>
    </row>
    <row r="481" spans="2:14">
      <c r="B481" s="131"/>
      <c r="C481" s="131"/>
      <c r="D481" s="131"/>
      <c r="E481" s="131"/>
      <c r="F481" s="131"/>
      <c r="G481" s="131"/>
      <c r="H481" s="132"/>
      <c r="I481" s="132"/>
      <c r="J481" s="132"/>
      <c r="K481" s="132"/>
      <c r="L481" s="132"/>
      <c r="M481" s="132"/>
      <c r="N481" s="132"/>
    </row>
    <row r="482" spans="2:14">
      <c r="B482" s="131"/>
      <c r="C482" s="131"/>
      <c r="D482" s="131"/>
      <c r="E482" s="131"/>
      <c r="F482" s="131"/>
      <c r="G482" s="131"/>
      <c r="H482" s="132"/>
      <c r="I482" s="132"/>
      <c r="J482" s="132"/>
      <c r="K482" s="132"/>
      <c r="L482" s="132"/>
      <c r="M482" s="132"/>
      <c r="N482" s="132"/>
    </row>
    <row r="483" spans="2:14">
      <c r="B483" s="131"/>
      <c r="C483" s="131"/>
      <c r="D483" s="131"/>
      <c r="E483" s="131"/>
      <c r="F483" s="131"/>
      <c r="G483" s="131"/>
      <c r="H483" s="132"/>
      <c r="I483" s="132"/>
      <c r="J483" s="132"/>
      <c r="K483" s="132"/>
      <c r="L483" s="132"/>
      <c r="M483" s="132"/>
      <c r="N483" s="132"/>
    </row>
    <row r="484" spans="2:14">
      <c r="B484" s="131"/>
      <c r="C484" s="131"/>
      <c r="D484" s="131"/>
      <c r="E484" s="131"/>
      <c r="F484" s="131"/>
      <c r="G484" s="131"/>
      <c r="H484" s="132"/>
      <c r="I484" s="132"/>
      <c r="J484" s="132"/>
      <c r="K484" s="132"/>
      <c r="L484" s="132"/>
      <c r="M484" s="132"/>
      <c r="N484" s="132"/>
    </row>
    <row r="485" spans="2:14">
      <c r="B485" s="131"/>
      <c r="C485" s="131"/>
      <c r="D485" s="131"/>
      <c r="E485" s="131"/>
      <c r="F485" s="131"/>
      <c r="G485" s="131"/>
      <c r="H485" s="132"/>
      <c r="I485" s="132"/>
      <c r="J485" s="132"/>
      <c r="K485" s="132"/>
      <c r="L485" s="132"/>
      <c r="M485" s="132"/>
      <c r="N485" s="132"/>
    </row>
    <row r="486" spans="2:14">
      <c r="B486" s="131"/>
      <c r="C486" s="131"/>
      <c r="D486" s="131"/>
      <c r="E486" s="131"/>
      <c r="F486" s="131"/>
      <c r="G486" s="131"/>
      <c r="H486" s="132"/>
      <c r="I486" s="132"/>
      <c r="J486" s="132"/>
      <c r="K486" s="132"/>
      <c r="L486" s="132"/>
      <c r="M486" s="132"/>
      <c r="N486" s="132"/>
    </row>
    <row r="487" spans="2:14">
      <c r="B487" s="131"/>
      <c r="C487" s="131"/>
      <c r="D487" s="131"/>
      <c r="E487" s="131"/>
      <c r="F487" s="131"/>
      <c r="G487" s="131"/>
      <c r="H487" s="132"/>
      <c r="I487" s="132"/>
      <c r="J487" s="132"/>
      <c r="K487" s="132"/>
      <c r="L487" s="132"/>
      <c r="M487" s="132"/>
      <c r="N487" s="132"/>
    </row>
    <row r="488" spans="2:14">
      <c r="B488" s="131"/>
      <c r="C488" s="131"/>
      <c r="D488" s="131"/>
      <c r="E488" s="131"/>
      <c r="F488" s="131"/>
      <c r="G488" s="131"/>
      <c r="H488" s="132"/>
      <c r="I488" s="132"/>
      <c r="J488" s="132"/>
      <c r="K488" s="132"/>
      <c r="L488" s="132"/>
      <c r="M488" s="132"/>
      <c r="N488" s="132"/>
    </row>
    <row r="489" spans="2:14">
      <c r="B489" s="131"/>
      <c r="C489" s="131"/>
      <c r="D489" s="131"/>
      <c r="E489" s="131"/>
      <c r="F489" s="131"/>
      <c r="G489" s="131"/>
      <c r="H489" s="132"/>
      <c r="I489" s="132"/>
      <c r="J489" s="132"/>
      <c r="K489" s="132"/>
      <c r="L489" s="132"/>
      <c r="M489" s="132"/>
      <c r="N489" s="132"/>
    </row>
    <row r="490" spans="2:14">
      <c r="B490" s="131"/>
      <c r="C490" s="131"/>
      <c r="D490" s="131"/>
      <c r="E490" s="131"/>
      <c r="F490" s="131"/>
      <c r="G490" s="131"/>
      <c r="H490" s="132"/>
      <c r="I490" s="132"/>
      <c r="J490" s="132"/>
      <c r="K490" s="132"/>
      <c r="L490" s="132"/>
      <c r="M490" s="132"/>
      <c r="N490" s="132"/>
    </row>
    <row r="491" spans="2:14">
      <c r="B491" s="131"/>
      <c r="C491" s="131"/>
      <c r="D491" s="131"/>
      <c r="E491" s="131"/>
      <c r="F491" s="131"/>
      <c r="G491" s="131"/>
      <c r="H491" s="132"/>
      <c r="I491" s="132"/>
      <c r="J491" s="132"/>
      <c r="K491" s="132"/>
      <c r="L491" s="132"/>
      <c r="M491" s="132"/>
      <c r="N491" s="132"/>
    </row>
    <row r="492" spans="2:14">
      <c r="B492" s="131"/>
      <c r="C492" s="131"/>
      <c r="D492" s="131"/>
      <c r="E492" s="131"/>
      <c r="F492" s="131"/>
      <c r="G492" s="131"/>
      <c r="H492" s="132"/>
      <c r="I492" s="132"/>
      <c r="J492" s="132"/>
      <c r="K492" s="132"/>
      <c r="L492" s="132"/>
      <c r="M492" s="132"/>
      <c r="N492" s="132"/>
    </row>
    <row r="493" spans="2:14">
      <c r="B493" s="131"/>
      <c r="C493" s="131"/>
      <c r="D493" s="131"/>
      <c r="E493" s="131"/>
      <c r="F493" s="131"/>
      <c r="G493" s="131"/>
      <c r="H493" s="132"/>
      <c r="I493" s="132"/>
      <c r="J493" s="132"/>
      <c r="K493" s="132"/>
      <c r="L493" s="132"/>
      <c r="M493" s="132"/>
      <c r="N493" s="132"/>
    </row>
    <row r="494" spans="2:14">
      <c r="B494" s="131"/>
      <c r="C494" s="131"/>
      <c r="D494" s="131"/>
      <c r="E494" s="131"/>
      <c r="F494" s="131"/>
      <c r="G494" s="131"/>
      <c r="H494" s="132"/>
      <c r="I494" s="132"/>
      <c r="J494" s="132"/>
      <c r="K494" s="132"/>
      <c r="L494" s="132"/>
      <c r="M494" s="132"/>
      <c r="N494" s="132"/>
    </row>
    <row r="495" spans="2:14">
      <c r="B495" s="131"/>
      <c r="C495" s="131"/>
      <c r="D495" s="131"/>
      <c r="E495" s="131"/>
      <c r="F495" s="131"/>
      <c r="G495" s="131"/>
      <c r="H495" s="132"/>
      <c r="I495" s="132"/>
      <c r="J495" s="132"/>
      <c r="K495" s="132"/>
      <c r="L495" s="132"/>
      <c r="M495" s="132"/>
      <c r="N495" s="132"/>
    </row>
    <row r="496" spans="2:14">
      <c r="B496" s="131"/>
      <c r="C496" s="131"/>
      <c r="D496" s="131"/>
      <c r="E496" s="131"/>
      <c r="F496" s="131"/>
      <c r="G496" s="131"/>
      <c r="H496" s="132"/>
      <c r="I496" s="132"/>
      <c r="J496" s="132"/>
      <c r="K496" s="132"/>
      <c r="L496" s="132"/>
      <c r="M496" s="132"/>
      <c r="N496" s="132"/>
    </row>
    <row r="497" spans="2:14">
      <c r="B497" s="131"/>
      <c r="C497" s="131"/>
      <c r="D497" s="131"/>
      <c r="E497" s="131"/>
      <c r="F497" s="131"/>
      <c r="G497" s="131"/>
      <c r="H497" s="132"/>
      <c r="I497" s="132"/>
      <c r="J497" s="132"/>
      <c r="K497" s="132"/>
      <c r="L497" s="132"/>
      <c r="M497" s="132"/>
      <c r="N497" s="132"/>
    </row>
    <row r="498" spans="2:14">
      <c r="B498" s="131"/>
      <c r="C498" s="131"/>
      <c r="D498" s="131"/>
      <c r="E498" s="131"/>
      <c r="F498" s="131"/>
      <c r="G498" s="131"/>
      <c r="H498" s="132"/>
      <c r="I498" s="132"/>
      <c r="J498" s="132"/>
      <c r="K498" s="132"/>
      <c r="L498" s="132"/>
      <c r="M498" s="132"/>
      <c r="N498" s="132"/>
    </row>
    <row r="499" spans="2:14">
      <c r="B499" s="131"/>
      <c r="C499" s="131"/>
      <c r="D499" s="131"/>
      <c r="E499" s="131"/>
      <c r="F499" s="131"/>
      <c r="G499" s="131"/>
      <c r="H499" s="132"/>
      <c r="I499" s="132"/>
      <c r="J499" s="132"/>
      <c r="K499" s="132"/>
      <c r="L499" s="132"/>
      <c r="M499" s="132"/>
      <c r="N499" s="132"/>
    </row>
    <row r="500" spans="2:14">
      <c r="B500" s="131"/>
      <c r="C500" s="131"/>
      <c r="D500" s="131"/>
      <c r="E500" s="131"/>
      <c r="F500" s="131"/>
      <c r="G500" s="131"/>
      <c r="H500" s="132"/>
      <c r="I500" s="132"/>
      <c r="J500" s="132"/>
      <c r="K500" s="132"/>
      <c r="L500" s="132"/>
      <c r="M500" s="132"/>
      <c r="N500" s="132"/>
    </row>
    <row r="501" spans="2:14">
      <c r="B501" s="131"/>
      <c r="C501" s="131"/>
      <c r="D501" s="131"/>
      <c r="E501" s="131"/>
      <c r="F501" s="131"/>
      <c r="G501" s="131"/>
      <c r="H501" s="132"/>
      <c r="I501" s="132"/>
      <c r="J501" s="132"/>
      <c r="K501" s="132"/>
      <c r="L501" s="132"/>
      <c r="M501" s="132"/>
      <c r="N501" s="132"/>
    </row>
    <row r="502" spans="2:14">
      <c r="B502" s="131"/>
      <c r="C502" s="131"/>
      <c r="D502" s="131"/>
      <c r="E502" s="131"/>
      <c r="F502" s="131"/>
      <c r="G502" s="131"/>
      <c r="H502" s="132"/>
      <c r="I502" s="132"/>
      <c r="J502" s="132"/>
      <c r="K502" s="132"/>
      <c r="L502" s="132"/>
      <c r="M502" s="132"/>
      <c r="N502" s="132"/>
    </row>
    <row r="503" spans="2:14">
      <c r="B503" s="131"/>
      <c r="C503" s="131"/>
      <c r="D503" s="131"/>
      <c r="E503" s="131"/>
      <c r="F503" s="131"/>
      <c r="G503" s="131"/>
      <c r="H503" s="132"/>
      <c r="I503" s="132"/>
      <c r="J503" s="132"/>
      <c r="K503" s="132"/>
      <c r="L503" s="132"/>
      <c r="M503" s="132"/>
      <c r="N503" s="132"/>
    </row>
    <row r="504" spans="2:14">
      <c r="B504" s="131"/>
      <c r="C504" s="131"/>
      <c r="D504" s="131"/>
      <c r="E504" s="131"/>
      <c r="F504" s="131"/>
      <c r="G504" s="131"/>
      <c r="H504" s="132"/>
      <c r="I504" s="132"/>
      <c r="J504" s="132"/>
      <c r="K504" s="132"/>
      <c r="L504" s="132"/>
      <c r="M504" s="132"/>
      <c r="N504" s="132"/>
    </row>
    <row r="505" spans="2:14">
      <c r="B505" s="131"/>
      <c r="C505" s="131"/>
      <c r="D505" s="131"/>
      <c r="E505" s="131"/>
      <c r="F505" s="131"/>
      <c r="G505" s="131"/>
      <c r="H505" s="132"/>
      <c r="I505" s="132"/>
      <c r="J505" s="132"/>
      <c r="K505" s="132"/>
      <c r="L505" s="132"/>
      <c r="M505" s="132"/>
      <c r="N505" s="132"/>
    </row>
    <row r="506" spans="2:14">
      <c r="B506" s="131"/>
      <c r="C506" s="131"/>
      <c r="D506" s="131"/>
      <c r="E506" s="131"/>
      <c r="F506" s="131"/>
      <c r="G506" s="131"/>
      <c r="H506" s="132"/>
      <c r="I506" s="132"/>
      <c r="J506" s="132"/>
      <c r="K506" s="132"/>
      <c r="L506" s="132"/>
      <c r="M506" s="132"/>
      <c r="N506" s="132"/>
    </row>
    <row r="507" spans="2:14">
      <c r="B507" s="131"/>
      <c r="C507" s="131"/>
      <c r="D507" s="131"/>
      <c r="E507" s="131"/>
      <c r="F507" s="131"/>
      <c r="G507" s="131"/>
      <c r="H507" s="132"/>
      <c r="I507" s="132"/>
      <c r="J507" s="132"/>
      <c r="K507" s="132"/>
      <c r="L507" s="132"/>
      <c r="M507" s="132"/>
      <c r="N507" s="132"/>
    </row>
    <row r="508" spans="2:14">
      <c r="B508" s="131"/>
      <c r="C508" s="131"/>
      <c r="D508" s="131"/>
      <c r="E508" s="131"/>
      <c r="F508" s="131"/>
      <c r="G508" s="131"/>
      <c r="H508" s="132"/>
      <c r="I508" s="132"/>
      <c r="J508" s="132"/>
      <c r="K508" s="132"/>
      <c r="L508" s="132"/>
      <c r="M508" s="132"/>
      <c r="N508" s="132"/>
    </row>
    <row r="509" spans="2:14">
      <c r="B509" s="131"/>
      <c r="C509" s="131"/>
      <c r="D509" s="131"/>
      <c r="E509" s="131"/>
      <c r="F509" s="131"/>
      <c r="G509" s="131"/>
      <c r="H509" s="132"/>
      <c r="I509" s="132"/>
      <c r="J509" s="132"/>
      <c r="K509" s="132"/>
      <c r="L509" s="132"/>
      <c r="M509" s="132"/>
      <c r="N509" s="132"/>
    </row>
    <row r="510" spans="2:14">
      <c r="B510" s="131"/>
      <c r="C510" s="131"/>
      <c r="D510" s="131"/>
      <c r="E510" s="131"/>
      <c r="F510" s="131"/>
      <c r="G510" s="131"/>
      <c r="H510" s="132"/>
      <c r="I510" s="132"/>
      <c r="J510" s="132"/>
      <c r="K510" s="132"/>
      <c r="L510" s="132"/>
      <c r="M510" s="132"/>
      <c r="N510" s="132"/>
    </row>
    <row r="511" spans="2:14">
      <c r="B511" s="131"/>
      <c r="C511" s="131"/>
      <c r="D511" s="131"/>
      <c r="E511" s="131"/>
      <c r="F511" s="131"/>
      <c r="G511" s="131"/>
      <c r="H511" s="132"/>
      <c r="I511" s="132"/>
      <c r="J511" s="132"/>
      <c r="K511" s="132"/>
      <c r="L511" s="132"/>
      <c r="M511" s="132"/>
      <c r="N511" s="132"/>
    </row>
    <row r="512" spans="2:14">
      <c r="B512" s="131"/>
      <c r="C512" s="131"/>
      <c r="D512" s="131"/>
      <c r="E512" s="131"/>
      <c r="F512" s="131"/>
      <c r="G512" s="131"/>
      <c r="H512" s="132"/>
      <c r="I512" s="132"/>
      <c r="J512" s="132"/>
      <c r="K512" s="132"/>
      <c r="L512" s="132"/>
      <c r="M512" s="132"/>
      <c r="N512" s="132"/>
    </row>
    <row r="513" spans="2:14">
      <c r="B513" s="131"/>
      <c r="C513" s="131"/>
      <c r="D513" s="131"/>
      <c r="E513" s="131"/>
      <c r="F513" s="131"/>
      <c r="G513" s="131"/>
      <c r="H513" s="132"/>
      <c r="I513" s="132"/>
      <c r="J513" s="132"/>
      <c r="K513" s="132"/>
      <c r="L513" s="132"/>
      <c r="M513" s="132"/>
      <c r="N513" s="132"/>
    </row>
    <row r="514" spans="2:14">
      <c r="B514" s="131"/>
      <c r="C514" s="131"/>
      <c r="D514" s="131"/>
      <c r="E514" s="131"/>
      <c r="F514" s="131"/>
      <c r="G514" s="131"/>
      <c r="H514" s="132"/>
      <c r="I514" s="132"/>
      <c r="J514" s="132"/>
      <c r="K514" s="132"/>
      <c r="L514" s="132"/>
      <c r="M514" s="132"/>
      <c r="N514" s="132"/>
    </row>
    <row r="515" spans="2:14">
      <c r="B515" s="131"/>
      <c r="C515" s="131"/>
      <c r="D515" s="131"/>
      <c r="E515" s="131"/>
      <c r="F515" s="131"/>
      <c r="G515" s="131"/>
      <c r="H515" s="132"/>
      <c r="I515" s="132"/>
      <c r="J515" s="132"/>
      <c r="K515" s="132"/>
      <c r="L515" s="132"/>
      <c r="M515" s="132"/>
      <c r="N515" s="132"/>
    </row>
    <row r="516" spans="2:14">
      <c r="B516" s="131"/>
      <c r="C516" s="131"/>
      <c r="D516" s="131"/>
      <c r="E516" s="131"/>
      <c r="F516" s="131"/>
      <c r="G516" s="131"/>
      <c r="H516" s="132"/>
      <c r="I516" s="132"/>
      <c r="J516" s="132"/>
      <c r="K516" s="132"/>
      <c r="L516" s="132"/>
      <c r="M516" s="132"/>
      <c r="N516" s="132"/>
    </row>
    <row r="517" spans="2:14">
      <c r="B517" s="131"/>
      <c r="C517" s="131"/>
      <c r="D517" s="131"/>
      <c r="E517" s="131"/>
      <c r="F517" s="131"/>
      <c r="G517" s="131"/>
      <c r="H517" s="132"/>
      <c r="I517" s="132"/>
      <c r="J517" s="132"/>
      <c r="K517" s="132"/>
      <c r="L517" s="132"/>
      <c r="M517" s="132"/>
      <c r="N517" s="132"/>
    </row>
    <row r="518" spans="2:14">
      <c r="B518" s="131"/>
      <c r="C518" s="131"/>
      <c r="D518" s="131"/>
      <c r="E518" s="131"/>
      <c r="F518" s="131"/>
      <c r="G518" s="131"/>
      <c r="H518" s="132"/>
      <c r="I518" s="132"/>
      <c r="J518" s="132"/>
      <c r="K518" s="132"/>
      <c r="L518" s="132"/>
      <c r="M518" s="132"/>
      <c r="N518" s="132"/>
    </row>
    <row r="519" spans="2:14">
      <c r="B519" s="131"/>
      <c r="C519" s="131"/>
      <c r="D519" s="131"/>
      <c r="E519" s="131"/>
      <c r="F519" s="131"/>
      <c r="G519" s="131"/>
      <c r="H519" s="132"/>
      <c r="I519" s="132"/>
      <c r="J519" s="132"/>
      <c r="K519" s="132"/>
      <c r="L519" s="132"/>
      <c r="M519" s="132"/>
      <c r="N519" s="132"/>
    </row>
    <row r="520" spans="2:14">
      <c r="B520" s="131"/>
      <c r="C520" s="131"/>
      <c r="D520" s="131"/>
      <c r="E520" s="131"/>
      <c r="F520" s="131"/>
      <c r="G520" s="131"/>
      <c r="H520" s="132"/>
      <c r="I520" s="132"/>
      <c r="J520" s="132"/>
      <c r="K520" s="132"/>
      <c r="L520" s="132"/>
      <c r="M520" s="132"/>
      <c r="N520" s="132"/>
    </row>
    <row r="521" spans="2:14">
      <c r="B521" s="131"/>
      <c r="C521" s="131"/>
      <c r="D521" s="131"/>
      <c r="E521" s="131"/>
      <c r="F521" s="131"/>
      <c r="G521" s="131"/>
      <c r="H521" s="132"/>
      <c r="I521" s="132"/>
      <c r="J521" s="132"/>
      <c r="K521" s="132"/>
      <c r="L521" s="132"/>
      <c r="M521" s="132"/>
      <c r="N521" s="132"/>
    </row>
    <row r="522" spans="2:14">
      <c r="B522" s="131"/>
      <c r="C522" s="131"/>
      <c r="D522" s="131"/>
      <c r="E522" s="131"/>
      <c r="F522" s="131"/>
      <c r="G522" s="131"/>
      <c r="H522" s="132"/>
      <c r="I522" s="132"/>
      <c r="J522" s="132"/>
      <c r="K522" s="132"/>
      <c r="L522" s="132"/>
      <c r="M522" s="132"/>
      <c r="N522" s="132"/>
    </row>
    <row r="523" spans="2:14">
      <c r="B523" s="131"/>
      <c r="C523" s="131"/>
      <c r="D523" s="131"/>
      <c r="E523" s="131"/>
      <c r="F523" s="131"/>
      <c r="G523" s="131"/>
      <c r="H523" s="132"/>
      <c r="I523" s="132"/>
      <c r="J523" s="132"/>
      <c r="K523" s="132"/>
      <c r="L523" s="132"/>
      <c r="M523" s="132"/>
      <c r="N523" s="132"/>
    </row>
    <row r="524" spans="2:14">
      <c r="B524" s="131"/>
      <c r="C524" s="131"/>
      <c r="D524" s="131"/>
      <c r="E524" s="131"/>
      <c r="F524" s="131"/>
      <c r="G524" s="131"/>
      <c r="H524" s="132"/>
      <c r="I524" s="132"/>
      <c r="J524" s="132"/>
      <c r="K524" s="132"/>
      <c r="L524" s="132"/>
      <c r="M524" s="132"/>
      <c r="N524" s="132"/>
    </row>
    <row r="525" spans="2:14">
      <c r="B525" s="131"/>
      <c r="C525" s="131"/>
      <c r="D525" s="131"/>
      <c r="E525" s="131"/>
      <c r="F525" s="131"/>
      <c r="G525" s="131"/>
      <c r="H525" s="132"/>
      <c r="I525" s="132"/>
      <c r="J525" s="132"/>
      <c r="K525" s="132"/>
      <c r="L525" s="132"/>
      <c r="M525" s="132"/>
      <c r="N525" s="132"/>
    </row>
    <row r="526" spans="2:14">
      <c r="B526" s="131"/>
      <c r="C526" s="131"/>
      <c r="D526" s="131"/>
      <c r="E526" s="131"/>
      <c r="F526" s="131"/>
      <c r="G526" s="131"/>
      <c r="H526" s="132"/>
      <c r="I526" s="132"/>
      <c r="J526" s="132"/>
      <c r="K526" s="132"/>
      <c r="L526" s="132"/>
      <c r="M526" s="132"/>
      <c r="N526" s="132"/>
    </row>
    <row r="527" spans="2:14">
      <c r="B527" s="131"/>
      <c r="C527" s="131"/>
      <c r="D527" s="131"/>
      <c r="E527" s="131"/>
      <c r="F527" s="131"/>
      <c r="G527" s="131"/>
      <c r="H527" s="132"/>
      <c r="I527" s="132"/>
      <c r="J527" s="132"/>
      <c r="K527" s="132"/>
      <c r="L527" s="132"/>
      <c r="M527" s="132"/>
      <c r="N527" s="132"/>
    </row>
    <row r="528" spans="2:14">
      <c r="B528" s="131"/>
      <c r="C528" s="131"/>
      <c r="D528" s="131"/>
      <c r="E528" s="131"/>
      <c r="F528" s="131"/>
      <c r="G528" s="131"/>
      <c r="H528" s="132"/>
      <c r="I528" s="132"/>
      <c r="J528" s="132"/>
      <c r="K528" s="132"/>
      <c r="L528" s="132"/>
      <c r="M528" s="132"/>
      <c r="N528" s="132"/>
    </row>
    <row r="529" spans="2:14">
      <c r="B529" s="131"/>
      <c r="C529" s="131"/>
      <c r="D529" s="131"/>
      <c r="E529" s="131"/>
      <c r="F529" s="131"/>
      <c r="G529" s="131"/>
      <c r="H529" s="132"/>
      <c r="I529" s="132"/>
      <c r="J529" s="132"/>
      <c r="K529" s="132"/>
      <c r="L529" s="132"/>
      <c r="M529" s="132"/>
      <c r="N529" s="132"/>
    </row>
    <row r="530" spans="2:14">
      <c r="B530" s="131"/>
      <c r="C530" s="131"/>
      <c r="D530" s="131"/>
      <c r="E530" s="131"/>
      <c r="F530" s="131"/>
      <c r="G530" s="131"/>
      <c r="H530" s="132"/>
      <c r="I530" s="132"/>
      <c r="J530" s="132"/>
      <c r="K530" s="132"/>
      <c r="L530" s="132"/>
      <c r="M530" s="132"/>
      <c r="N530" s="132"/>
    </row>
    <row r="531" spans="2:14">
      <c r="B531" s="131"/>
      <c r="C531" s="131"/>
      <c r="D531" s="131"/>
      <c r="E531" s="131"/>
      <c r="F531" s="131"/>
      <c r="G531" s="131"/>
      <c r="H531" s="132"/>
      <c r="I531" s="132"/>
      <c r="J531" s="132"/>
      <c r="K531" s="132"/>
      <c r="L531" s="132"/>
      <c r="M531" s="132"/>
      <c r="N531" s="132"/>
    </row>
    <row r="532" spans="2:14">
      <c r="B532" s="131"/>
      <c r="C532" s="131"/>
      <c r="D532" s="131"/>
      <c r="E532" s="131"/>
      <c r="F532" s="131"/>
      <c r="G532" s="131"/>
      <c r="H532" s="132"/>
      <c r="I532" s="132"/>
      <c r="J532" s="132"/>
      <c r="K532" s="132"/>
      <c r="L532" s="132"/>
      <c r="M532" s="132"/>
      <c r="N532" s="132"/>
    </row>
    <row r="533" spans="2:14">
      <c r="B533" s="131"/>
      <c r="C533" s="131"/>
      <c r="D533" s="131"/>
      <c r="E533" s="131"/>
      <c r="F533" s="131"/>
      <c r="G533" s="131"/>
      <c r="H533" s="132"/>
      <c r="I533" s="132"/>
      <c r="J533" s="132"/>
      <c r="K533" s="132"/>
      <c r="L533" s="132"/>
      <c r="M533" s="132"/>
      <c r="N533" s="132"/>
    </row>
    <row r="534" spans="2:14">
      <c r="B534" s="131"/>
      <c r="C534" s="131"/>
      <c r="D534" s="131"/>
      <c r="E534" s="131"/>
      <c r="F534" s="131"/>
      <c r="G534" s="131"/>
      <c r="H534" s="132"/>
      <c r="I534" s="132"/>
      <c r="J534" s="132"/>
      <c r="K534" s="132"/>
      <c r="L534" s="132"/>
      <c r="M534" s="132"/>
      <c r="N534" s="132"/>
    </row>
    <row r="535" spans="2:14">
      <c r="B535" s="131"/>
      <c r="C535" s="131"/>
      <c r="D535" s="131"/>
      <c r="E535" s="131"/>
      <c r="F535" s="131"/>
      <c r="G535" s="131"/>
      <c r="H535" s="132"/>
      <c r="I535" s="132"/>
      <c r="J535" s="132"/>
      <c r="K535" s="132"/>
      <c r="L535" s="132"/>
      <c r="M535" s="132"/>
      <c r="N535" s="132"/>
    </row>
    <row r="536" spans="2:14">
      <c r="B536" s="131"/>
      <c r="C536" s="131"/>
      <c r="D536" s="131"/>
      <c r="E536" s="131"/>
      <c r="F536" s="131"/>
      <c r="G536" s="131"/>
      <c r="H536" s="132"/>
      <c r="I536" s="132"/>
      <c r="J536" s="132"/>
      <c r="K536" s="132"/>
      <c r="L536" s="132"/>
      <c r="M536" s="132"/>
      <c r="N536" s="132"/>
    </row>
    <row r="537" spans="2:14">
      <c r="B537" s="131"/>
      <c r="C537" s="131"/>
      <c r="D537" s="131"/>
      <c r="E537" s="131"/>
      <c r="F537" s="131"/>
      <c r="G537" s="131"/>
      <c r="H537" s="132"/>
      <c r="I537" s="132"/>
      <c r="J537" s="132"/>
      <c r="K537" s="132"/>
      <c r="L537" s="132"/>
      <c r="M537" s="132"/>
      <c r="N537" s="132"/>
    </row>
    <row r="538" spans="2:14">
      <c r="B538" s="131"/>
      <c r="C538" s="131"/>
      <c r="D538" s="131"/>
      <c r="E538" s="131"/>
      <c r="F538" s="131"/>
      <c r="G538" s="131"/>
      <c r="H538" s="132"/>
      <c r="I538" s="132"/>
      <c r="J538" s="132"/>
      <c r="K538" s="132"/>
      <c r="L538" s="132"/>
      <c r="M538" s="132"/>
      <c r="N538" s="132"/>
    </row>
    <row r="539" spans="2:14">
      <c r="B539" s="131"/>
      <c r="C539" s="131"/>
      <c r="D539" s="131"/>
      <c r="E539" s="131"/>
      <c r="F539" s="131"/>
      <c r="G539" s="131"/>
      <c r="H539" s="132"/>
      <c r="I539" s="132"/>
      <c r="J539" s="132"/>
      <c r="K539" s="132"/>
      <c r="L539" s="132"/>
      <c r="M539" s="132"/>
      <c r="N539" s="132"/>
    </row>
    <row r="540" spans="2:14">
      <c r="B540" s="131"/>
      <c r="C540" s="131"/>
      <c r="D540" s="131"/>
      <c r="E540" s="131"/>
      <c r="F540" s="131"/>
      <c r="G540" s="131"/>
      <c r="H540" s="132"/>
      <c r="I540" s="132"/>
      <c r="J540" s="132"/>
      <c r="K540" s="132"/>
      <c r="L540" s="132"/>
      <c r="M540" s="132"/>
      <c r="N540" s="132"/>
    </row>
    <row r="541" spans="2:14">
      <c r="B541" s="131"/>
      <c r="C541" s="131"/>
      <c r="D541" s="131"/>
      <c r="E541" s="131"/>
      <c r="F541" s="131"/>
      <c r="G541" s="131"/>
      <c r="H541" s="132"/>
      <c r="I541" s="132"/>
      <c r="J541" s="132"/>
      <c r="K541" s="132"/>
      <c r="L541" s="132"/>
      <c r="M541" s="132"/>
      <c r="N541" s="132"/>
    </row>
    <row r="542" spans="2:14">
      <c r="B542" s="131"/>
      <c r="C542" s="131"/>
      <c r="D542" s="131"/>
      <c r="E542" s="131"/>
      <c r="F542" s="131"/>
      <c r="G542" s="131"/>
      <c r="H542" s="132"/>
      <c r="I542" s="132"/>
      <c r="J542" s="132"/>
      <c r="K542" s="132"/>
      <c r="L542" s="132"/>
      <c r="M542" s="132"/>
      <c r="N542" s="132"/>
    </row>
    <row r="543" spans="2:14">
      <c r="B543" s="131"/>
      <c r="C543" s="131"/>
      <c r="D543" s="131"/>
      <c r="E543" s="131"/>
      <c r="F543" s="131"/>
      <c r="G543" s="131"/>
      <c r="H543" s="132"/>
      <c r="I543" s="132"/>
      <c r="J543" s="132"/>
      <c r="K543" s="132"/>
      <c r="L543" s="132"/>
      <c r="M543" s="132"/>
      <c r="N543" s="132"/>
    </row>
    <row r="544" spans="2:14">
      <c r="B544" s="131"/>
      <c r="C544" s="131"/>
      <c r="D544" s="131"/>
      <c r="E544" s="131"/>
      <c r="F544" s="131"/>
      <c r="G544" s="131"/>
      <c r="H544" s="132"/>
      <c r="I544" s="132"/>
      <c r="J544" s="132"/>
      <c r="K544" s="132"/>
      <c r="L544" s="132"/>
      <c r="M544" s="132"/>
      <c r="N544" s="132"/>
    </row>
    <row r="545" spans="2:14">
      <c r="B545" s="131"/>
      <c r="C545" s="131"/>
      <c r="D545" s="131"/>
      <c r="E545" s="131"/>
      <c r="F545" s="131"/>
      <c r="G545" s="131"/>
      <c r="H545" s="132"/>
      <c r="I545" s="132"/>
      <c r="J545" s="132"/>
      <c r="K545" s="132"/>
      <c r="L545" s="132"/>
      <c r="M545" s="132"/>
      <c r="N545" s="132"/>
    </row>
    <row r="546" spans="2:14">
      <c r="B546" s="131"/>
      <c r="C546" s="131"/>
      <c r="D546" s="131"/>
      <c r="E546" s="131"/>
      <c r="F546" s="131"/>
      <c r="G546" s="131"/>
      <c r="H546" s="132"/>
      <c r="I546" s="132"/>
      <c r="J546" s="132"/>
      <c r="K546" s="132"/>
      <c r="L546" s="132"/>
      <c r="M546" s="132"/>
      <c r="N546" s="132"/>
    </row>
    <row r="547" spans="2:14">
      <c r="B547" s="131"/>
      <c r="C547" s="131"/>
      <c r="D547" s="131"/>
      <c r="E547" s="131"/>
      <c r="F547" s="131"/>
      <c r="G547" s="131"/>
      <c r="H547" s="132"/>
      <c r="I547" s="132"/>
      <c r="J547" s="132"/>
      <c r="K547" s="132"/>
      <c r="L547" s="132"/>
      <c r="M547" s="132"/>
      <c r="N547" s="132"/>
    </row>
    <row r="548" spans="2:14">
      <c r="B548" s="131"/>
      <c r="C548" s="131"/>
      <c r="D548" s="131"/>
      <c r="E548" s="131"/>
      <c r="F548" s="131"/>
      <c r="G548" s="131"/>
      <c r="H548" s="132"/>
      <c r="I548" s="132"/>
      <c r="J548" s="132"/>
      <c r="K548" s="132"/>
      <c r="L548" s="132"/>
      <c r="M548" s="132"/>
      <c r="N548" s="132"/>
    </row>
    <row r="549" spans="2:14">
      <c r="B549" s="131"/>
      <c r="C549" s="131"/>
      <c r="D549" s="131"/>
      <c r="E549" s="131"/>
      <c r="F549" s="131"/>
      <c r="G549" s="131"/>
      <c r="H549" s="132"/>
      <c r="I549" s="132"/>
      <c r="J549" s="132"/>
      <c r="K549" s="132"/>
      <c r="L549" s="132"/>
      <c r="M549" s="132"/>
      <c r="N549" s="132"/>
    </row>
    <row r="550" spans="2:14">
      <c r="B550" s="131"/>
      <c r="C550" s="131"/>
      <c r="D550" s="131"/>
      <c r="E550" s="131"/>
      <c r="F550" s="131"/>
      <c r="G550" s="131"/>
      <c r="H550" s="132"/>
      <c r="I550" s="132"/>
      <c r="J550" s="132"/>
      <c r="K550" s="132"/>
      <c r="L550" s="132"/>
      <c r="M550" s="132"/>
      <c r="N550" s="132"/>
    </row>
    <row r="551" spans="2:14">
      <c r="B551" s="131"/>
      <c r="C551" s="131"/>
      <c r="D551" s="131"/>
      <c r="E551" s="131"/>
      <c r="F551" s="131"/>
      <c r="G551" s="131"/>
      <c r="H551" s="132"/>
      <c r="I551" s="132"/>
      <c r="J551" s="132"/>
      <c r="K551" s="132"/>
      <c r="L551" s="132"/>
      <c r="M551" s="132"/>
      <c r="N551" s="132"/>
    </row>
    <row r="552" spans="2:14">
      <c r="B552" s="131"/>
      <c r="C552" s="131"/>
      <c r="D552" s="131"/>
      <c r="E552" s="131"/>
      <c r="F552" s="131"/>
      <c r="G552" s="131"/>
      <c r="H552" s="132"/>
      <c r="I552" s="132"/>
      <c r="J552" s="132"/>
      <c r="K552" s="132"/>
      <c r="L552" s="132"/>
      <c r="M552" s="132"/>
      <c r="N552" s="132"/>
    </row>
    <row r="553" spans="2:14">
      <c r="B553" s="131"/>
      <c r="C553" s="131"/>
      <c r="D553" s="131"/>
      <c r="E553" s="131"/>
      <c r="F553" s="131"/>
      <c r="G553" s="131"/>
      <c r="H553" s="132"/>
      <c r="I553" s="132"/>
      <c r="J553" s="132"/>
      <c r="K553" s="132"/>
      <c r="L553" s="132"/>
      <c r="M553" s="132"/>
      <c r="N553" s="132"/>
    </row>
    <row r="554" spans="2:14">
      <c r="B554" s="131"/>
      <c r="C554" s="131"/>
      <c r="D554" s="131"/>
      <c r="E554" s="131"/>
      <c r="F554" s="131"/>
      <c r="G554" s="131"/>
      <c r="H554" s="132"/>
      <c r="I554" s="132"/>
      <c r="J554" s="132"/>
      <c r="K554" s="132"/>
      <c r="L554" s="132"/>
      <c r="M554" s="132"/>
      <c r="N554" s="132"/>
    </row>
    <row r="555" spans="2:14">
      <c r="B555" s="131"/>
      <c r="C555" s="131"/>
      <c r="D555" s="131"/>
      <c r="E555" s="131"/>
      <c r="F555" s="131"/>
      <c r="G555" s="131"/>
      <c r="H555" s="132"/>
      <c r="I555" s="132"/>
      <c r="J555" s="132"/>
      <c r="K555" s="132"/>
      <c r="L555" s="132"/>
      <c r="M555" s="132"/>
      <c r="N555" s="132"/>
    </row>
    <row r="556" spans="2:14">
      <c r="B556" s="131"/>
      <c r="C556" s="131"/>
      <c r="D556" s="131"/>
      <c r="E556" s="131"/>
      <c r="F556" s="131"/>
      <c r="G556" s="131"/>
      <c r="H556" s="132"/>
      <c r="I556" s="132"/>
      <c r="J556" s="132"/>
      <c r="K556" s="132"/>
      <c r="L556" s="132"/>
      <c r="M556" s="132"/>
      <c r="N556" s="132"/>
    </row>
    <row r="557" spans="2:14">
      <c r="B557" s="131"/>
      <c r="C557" s="131"/>
      <c r="D557" s="131"/>
      <c r="E557" s="131"/>
      <c r="F557" s="131"/>
      <c r="G557" s="131"/>
      <c r="H557" s="132"/>
      <c r="I557" s="132"/>
      <c r="J557" s="132"/>
      <c r="K557" s="132"/>
      <c r="L557" s="132"/>
      <c r="M557" s="132"/>
      <c r="N557" s="132"/>
    </row>
    <row r="558" spans="2:14">
      <c r="B558" s="131"/>
      <c r="C558" s="131"/>
      <c r="D558" s="131"/>
      <c r="E558" s="131"/>
      <c r="F558" s="131"/>
      <c r="G558" s="131"/>
      <c r="H558" s="132"/>
      <c r="I558" s="132"/>
      <c r="J558" s="132"/>
      <c r="K558" s="132"/>
      <c r="L558" s="132"/>
      <c r="M558" s="132"/>
      <c r="N558" s="132"/>
    </row>
    <row r="559" spans="2:14">
      <c r="B559" s="131"/>
      <c r="C559" s="131"/>
      <c r="D559" s="131"/>
      <c r="E559" s="131"/>
      <c r="F559" s="131"/>
      <c r="G559" s="131"/>
      <c r="H559" s="132"/>
      <c r="I559" s="132"/>
      <c r="J559" s="132"/>
      <c r="K559" s="132"/>
      <c r="L559" s="132"/>
      <c r="M559" s="132"/>
      <c r="N559" s="132"/>
    </row>
    <row r="560" spans="2:14">
      <c r="B560" s="131"/>
      <c r="C560" s="131"/>
      <c r="D560" s="131"/>
      <c r="E560" s="131"/>
      <c r="F560" s="131"/>
      <c r="G560" s="131"/>
      <c r="H560" s="132"/>
      <c r="I560" s="132"/>
      <c r="J560" s="132"/>
      <c r="K560" s="132"/>
      <c r="L560" s="132"/>
      <c r="M560" s="132"/>
      <c r="N560" s="132"/>
    </row>
    <row r="561" spans="2:14">
      <c r="B561" s="131"/>
      <c r="C561" s="131"/>
      <c r="D561" s="131"/>
      <c r="E561" s="131"/>
      <c r="F561" s="131"/>
      <c r="G561" s="131"/>
      <c r="H561" s="132"/>
      <c r="I561" s="132"/>
      <c r="J561" s="132"/>
      <c r="K561" s="132"/>
      <c r="L561" s="132"/>
      <c r="M561" s="132"/>
      <c r="N561" s="132"/>
    </row>
    <row r="562" spans="2:14">
      <c r="B562" s="131"/>
      <c r="C562" s="131"/>
      <c r="D562" s="131"/>
      <c r="E562" s="131"/>
      <c r="F562" s="131"/>
      <c r="G562" s="131"/>
      <c r="H562" s="132"/>
      <c r="I562" s="132"/>
      <c r="J562" s="132"/>
      <c r="K562" s="132"/>
      <c r="L562" s="132"/>
      <c r="M562" s="132"/>
      <c r="N562" s="132"/>
    </row>
    <row r="563" spans="2:14">
      <c r="B563" s="131"/>
      <c r="C563" s="131"/>
      <c r="D563" s="131"/>
      <c r="E563" s="131"/>
      <c r="F563" s="131"/>
      <c r="G563" s="131"/>
      <c r="H563" s="132"/>
      <c r="I563" s="132"/>
      <c r="J563" s="132"/>
      <c r="K563" s="132"/>
      <c r="L563" s="132"/>
      <c r="M563" s="132"/>
      <c r="N563" s="132"/>
    </row>
    <row r="564" spans="2:14">
      <c r="B564" s="131"/>
      <c r="C564" s="131"/>
      <c r="D564" s="131"/>
      <c r="E564" s="131"/>
      <c r="F564" s="131"/>
      <c r="G564" s="131"/>
      <c r="H564" s="132"/>
      <c r="I564" s="132"/>
      <c r="J564" s="132"/>
      <c r="K564" s="132"/>
      <c r="L564" s="132"/>
      <c r="M564" s="132"/>
      <c r="N564" s="132"/>
    </row>
    <row r="565" spans="2:14">
      <c r="B565" s="131"/>
      <c r="C565" s="131"/>
      <c r="D565" s="131"/>
      <c r="E565" s="131"/>
      <c r="F565" s="131"/>
      <c r="G565" s="131"/>
      <c r="H565" s="132"/>
      <c r="I565" s="132"/>
      <c r="J565" s="132"/>
      <c r="K565" s="132"/>
      <c r="L565" s="132"/>
      <c r="M565" s="132"/>
      <c r="N565" s="132"/>
    </row>
    <row r="566" spans="2:14">
      <c r="B566" s="131"/>
      <c r="C566" s="131"/>
      <c r="D566" s="131"/>
      <c r="E566" s="131"/>
      <c r="F566" s="131"/>
      <c r="G566" s="131"/>
      <c r="H566" s="132"/>
      <c r="I566" s="132"/>
      <c r="J566" s="132"/>
      <c r="K566" s="132"/>
      <c r="L566" s="132"/>
      <c r="M566" s="132"/>
      <c r="N566" s="132"/>
    </row>
    <row r="567" spans="2:14">
      <c r="B567" s="131"/>
      <c r="C567" s="131"/>
      <c r="D567" s="131"/>
      <c r="E567" s="131"/>
      <c r="F567" s="131"/>
      <c r="G567" s="131"/>
      <c r="H567" s="132"/>
      <c r="I567" s="132"/>
      <c r="J567" s="132"/>
      <c r="K567" s="132"/>
      <c r="L567" s="132"/>
      <c r="M567" s="132"/>
      <c r="N567" s="132"/>
    </row>
    <row r="568" spans="2:14">
      <c r="B568" s="131"/>
      <c r="C568" s="131"/>
      <c r="D568" s="131"/>
      <c r="E568" s="131"/>
      <c r="F568" s="131"/>
      <c r="G568" s="131"/>
      <c r="H568" s="132"/>
      <c r="I568" s="132"/>
      <c r="J568" s="132"/>
      <c r="K568" s="132"/>
      <c r="L568" s="132"/>
      <c r="M568" s="132"/>
      <c r="N568" s="132"/>
    </row>
    <row r="569" spans="2:14">
      <c r="B569" s="131"/>
      <c r="C569" s="131"/>
      <c r="D569" s="131"/>
      <c r="E569" s="131"/>
      <c r="F569" s="131"/>
      <c r="G569" s="131"/>
      <c r="H569" s="132"/>
      <c r="I569" s="132"/>
      <c r="J569" s="132"/>
      <c r="K569" s="132"/>
      <c r="L569" s="132"/>
      <c r="M569" s="132"/>
      <c r="N569" s="132"/>
    </row>
    <row r="570" spans="2:14">
      <c r="B570" s="131"/>
      <c r="C570" s="131"/>
      <c r="D570" s="131"/>
      <c r="E570" s="131"/>
      <c r="F570" s="131"/>
      <c r="G570" s="131"/>
      <c r="H570" s="132"/>
      <c r="I570" s="132"/>
      <c r="J570" s="132"/>
      <c r="K570" s="132"/>
      <c r="L570" s="132"/>
      <c r="M570" s="132"/>
      <c r="N570" s="132"/>
    </row>
    <row r="571" spans="2:14">
      <c r="B571" s="131"/>
      <c r="C571" s="131"/>
      <c r="D571" s="131"/>
      <c r="E571" s="131"/>
      <c r="F571" s="131"/>
      <c r="G571" s="131"/>
      <c r="H571" s="132"/>
      <c r="I571" s="132"/>
      <c r="J571" s="132"/>
      <c r="K571" s="132"/>
      <c r="L571" s="132"/>
      <c r="M571" s="132"/>
      <c r="N571" s="132"/>
    </row>
    <row r="572" spans="2:14">
      <c r="B572" s="131"/>
      <c r="C572" s="131"/>
      <c r="D572" s="131"/>
      <c r="E572" s="131"/>
      <c r="F572" s="131"/>
      <c r="G572" s="131"/>
      <c r="H572" s="132"/>
      <c r="I572" s="132"/>
      <c r="J572" s="132"/>
      <c r="K572" s="132"/>
      <c r="L572" s="132"/>
      <c r="M572" s="132"/>
      <c r="N572" s="132"/>
    </row>
    <row r="573" spans="2:14">
      <c r="B573" s="131"/>
      <c r="C573" s="131"/>
      <c r="D573" s="131"/>
      <c r="E573" s="131"/>
      <c r="F573" s="131"/>
      <c r="G573" s="131"/>
      <c r="H573" s="132"/>
      <c r="I573" s="132"/>
      <c r="J573" s="132"/>
      <c r="K573" s="132"/>
      <c r="L573" s="132"/>
      <c r="M573" s="132"/>
      <c r="N573" s="13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100 B102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4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8.140625" style="1" bestFit="1" customWidth="1"/>
    <col min="9" max="9" width="12.28515625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146</v>
      </c>
      <c r="C1" s="77" t="s" vm="1">
        <v>224</v>
      </c>
    </row>
    <row r="2" spans="2:15">
      <c r="B2" s="56" t="s">
        <v>145</v>
      </c>
      <c r="C2" s="77" t="s">
        <v>225</v>
      </c>
    </row>
    <row r="3" spans="2:15">
      <c r="B3" s="56" t="s">
        <v>147</v>
      </c>
      <c r="C3" s="77" t="s">
        <v>226</v>
      </c>
    </row>
    <row r="4" spans="2:15">
      <c r="B4" s="56" t="s">
        <v>148</v>
      </c>
      <c r="C4" s="77">
        <v>12152</v>
      </c>
    </row>
    <row r="6" spans="2:15" ht="26.25" customHeight="1">
      <c r="B6" s="158" t="s">
        <v>174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0"/>
    </row>
    <row r="7" spans="2:15" ht="26.25" customHeight="1">
      <c r="B7" s="158" t="s">
        <v>91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0"/>
    </row>
    <row r="8" spans="2:15" s="3" customFormat="1" ht="78.75">
      <c r="B8" s="22" t="s">
        <v>115</v>
      </c>
      <c r="C8" s="30" t="s">
        <v>46</v>
      </c>
      <c r="D8" s="30" t="s">
        <v>119</v>
      </c>
      <c r="E8" s="30" t="s">
        <v>117</v>
      </c>
      <c r="F8" s="30" t="s">
        <v>67</v>
      </c>
      <c r="G8" s="30" t="s">
        <v>15</v>
      </c>
      <c r="H8" s="30" t="s">
        <v>68</v>
      </c>
      <c r="I8" s="30" t="s">
        <v>101</v>
      </c>
      <c r="J8" s="30" t="s">
        <v>200</v>
      </c>
      <c r="K8" s="30" t="s">
        <v>199</v>
      </c>
      <c r="L8" s="30" t="s">
        <v>64</v>
      </c>
      <c r="M8" s="30" t="s">
        <v>61</v>
      </c>
      <c r="N8" s="30" t="s">
        <v>149</v>
      </c>
      <c r="O8" s="20" t="s">
        <v>151</v>
      </c>
    </row>
    <row r="9" spans="2:15" s="3" customFormat="1" ht="25.5">
      <c r="B9" s="15"/>
      <c r="C9" s="16"/>
      <c r="D9" s="16"/>
      <c r="E9" s="16"/>
      <c r="F9" s="16"/>
      <c r="G9" s="16"/>
      <c r="H9" s="16"/>
      <c r="I9" s="16"/>
      <c r="J9" s="32" t="s">
        <v>207</v>
      </c>
      <c r="K9" s="32"/>
      <c r="L9" s="32" t="s">
        <v>203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78" t="s">
        <v>33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594.71562435800001</v>
      </c>
      <c r="M11" s="79"/>
      <c r="N11" s="88">
        <v>1</v>
      </c>
      <c r="O11" s="88">
        <f>L11/'סכום נכסי הקרן'!$C$42</f>
        <v>1.8635507791777712E-2</v>
      </c>
    </row>
    <row r="12" spans="2:15" s="4" customFormat="1" ht="18" customHeight="1">
      <c r="B12" s="80" t="s">
        <v>195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594.71562435800001</v>
      </c>
      <c r="M12" s="81"/>
      <c r="N12" s="91">
        <v>1</v>
      </c>
      <c r="O12" s="91">
        <f>L12/'סכום נכסי הקרן'!$C$42</f>
        <v>1.8635507791777712E-2</v>
      </c>
    </row>
    <row r="13" spans="2:15">
      <c r="B13" s="99" t="s">
        <v>53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385.38040468699995</v>
      </c>
      <c r="M13" s="81"/>
      <c r="N13" s="91">
        <v>0.64800786948051181</v>
      </c>
      <c r="O13" s="91">
        <f>L13/'סכום נכסי הקרן'!$C$42</f>
        <v>1.2075955700837353E-2</v>
      </c>
    </row>
    <row r="14" spans="2:15">
      <c r="B14" s="86" t="s">
        <v>1732</v>
      </c>
      <c r="C14" s="83" t="s">
        <v>1733</v>
      </c>
      <c r="D14" s="96" t="s">
        <v>30</v>
      </c>
      <c r="E14" s="83"/>
      <c r="F14" s="96" t="s">
        <v>1734</v>
      </c>
      <c r="G14" s="83" t="s">
        <v>1735</v>
      </c>
      <c r="H14" s="83" t="s">
        <v>879</v>
      </c>
      <c r="I14" s="96" t="s">
        <v>135</v>
      </c>
      <c r="J14" s="93">
        <v>6.3425649999999996</v>
      </c>
      <c r="K14" s="95">
        <v>114692</v>
      </c>
      <c r="L14" s="93">
        <v>33.169147922999997</v>
      </c>
      <c r="M14" s="94">
        <v>1.2091168095800183E-5</v>
      </c>
      <c r="N14" s="94">
        <v>5.5773123429885232E-2</v>
      </c>
      <c r="O14" s="94">
        <f>L14/'סכום נכסי הקרן'!$C$42</f>
        <v>1.0393604762494065E-3</v>
      </c>
    </row>
    <row r="15" spans="2:15">
      <c r="B15" s="86" t="s">
        <v>1736</v>
      </c>
      <c r="C15" s="83" t="s">
        <v>1737</v>
      </c>
      <c r="D15" s="96" t="s">
        <v>30</v>
      </c>
      <c r="E15" s="83"/>
      <c r="F15" s="96" t="s">
        <v>1734</v>
      </c>
      <c r="G15" s="83" t="s">
        <v>878</v>
      </c>
      <c r="H15" s="83" t="s">
        <v>879</v>
      </c>
      <c r="I15" s="96" t="s">
        <v>132</v>
      </c>
      <c r="J15" s="93">
        <v>7.9053339999999999</v>
      </c>
      <c r="K15" s="95">
        <v>105203.5</v>
      </c>
      <c r="L15" s="93">
        <v>28.742473132000001</v>
      </c>
      <c r="M15" s="94">
        <v>9.9806509802589977E-6</v>
      </c>
      <c r="N15" s="94">
        <v>4.832977637509981E-2</v>
      </c>
      <c r="O15" s="94">
        <f>L15/'סכום נכסי הקרן'!$C$42</f>
        <v>9.0064992421304681E-4</v>
      </c>
    </row>
    <row r="16" spans="2:15">
      <c r="B16" s="86" t="s">
        <v>1738</v>
      </c>
      <c r="C16" s="83" t="s">
        <v>1739</v>
      </c>
      <c r="D16" s="96" t="s">
        <v>30</v>
      </c>
      <c r="E16" s="83"/>
      <c r="F16" s="96" t="s">
        <v>1734</v>
      </c>
      <c r="G16" s="83" t="s">
        <v>998</v>
      </c>
      <c r="H16" s="83" t="s">
        <v>879</v>
      </c>
      <c r="I16" s="96" t="s">
        <v>132</v>
      </c>
      <c r="J16" s="93">
        <v>0.34943600000000002</v>
      </c>
      <c r="K16" s="95">
        <v>1053173</v>
      </c>
      <c r="L16" s="93">
        <v>12.718645452000001</v>
      </c>
      <c r="M16" s="94">
        <v>2.5039402065137202E-6</v>
      </c>
      <c r="N16" s="94">
        <v>2.1386096028214955E-2</v>
      </c>
      <c r="O16" s="94">
        <f>L16/'סכום נכסי הקרן'!$C$42</f>
        <v>3.9854075916950614E-4</v>
      </c>
    </row>
    <row r="17" spans="2:15">
      <c r="B17" s="86" t="s">
        <v>1740</v>
      </c>
      <c r="C17" s="83" t="s">
        <v>1741</v>
      </c>
      <c r="D17" s="96" t="s">
        <v>30</v>
      </c>
      <c r="E17" s="83"/>
      <c r="F17" s="96" t="s">
        <v>1734</v>
      </c>
      <c r="G17" s="83" t="s">
        <v>998</v>
      </c>
      <c r="H17" s="83" t="s">
        <v>879</v>
      </c>
      <c r="I17" s="96" t="s">
        <v>134</v>
      </c>
      <c r="J17" s="93">
        <v>4.5976949999999999</v>
      </c>
      <c r="K17" s="95">
        <v>98805.46</v>
      </c>
      <c r="L17" s="93">
        <v>17.617783964999997</v>
      </c>
      <c r="M17" s="94">
        <v>1.6192532852813814E-5</v>
      </c>
      <c r="N17" s="94">
        <v>2.9623879453341297E-2</v>
      </c>
      <c r="O17" s="94">
        <f>L17/'סכום נכסי הקרן'!$C$42</f>
        <v>5.5205603637542545E-4</v>
      </c>
    </row>
    <row r="18" spans="2:15">
      <c r="B18" s="86" t="s">
        <v>1742</v>
      </c>
      <c r="C18" s="83" t="s">
        <v>1743</v>
      </c>
      <c r="D18" s="96" t="s">
        <v>30</v>
      </c>
      <c r="E18" s="83"/>
      <c r="F18" s="96" t="s">
        <v>1734</v>
      </c>
      <c r="G18" s="83" t="s">
        <v>998</v>
      </c>
      <c r="H18" s="83" t="s">
        <v>879</v>
      </c>
      <c r="I18" s="96" t="s">
        <v>132</v>
      </c>
      <c r="J18" s="93">
        <v>2.5493380000000001</v>
      </c>
      <c r="K18" s="95">
        <v>198843.8</v>
      </c>
      <c r="L18" s="93">
        <v>17.519154918000002</v>
      </c>
      <c r="M18" s="94">
        <v>1.0735788493193934E-5</v>
      </c>
      <c r="N18" s="94">
        <v>2.9458037086064554E-2</v>
      </c>
      <c r="O18" s="94">
        <f>L18/'סכום נכסי הקרן'!$C$42</f>
        <v>5.4896547964783284E-4</v>
      </c>
    </row>
    <row r="19" spans="2:15">
      <c r="B19" s="86" t="s">
        <v>1744</v>
      </c>
      <c r="C19" s="83" t="s">
        <v>1745</v>
      </c>
      <c r="D19" s="96" t="s">
        <v>30</v>
      </c>
      <c r="E19" s="83"/>
      <c r="F19" s="96" t="s">
        <v>1734</v>
      </c>
      <c r="G19" s="83" t="s">
        <v>1076</v>
      </c>
      <c r="H19" s="83" t="s">
        <v>914</v>
      </c>
      <c r="I19" s="96" t="s">
        <v>134</v>
      </c>
      <c r="J19" s="93">
        <v>1.1587E-2</v>
      </c>
      <c r="K19" s="95">
        <v>19255.740000000002</v>
      </c>
      <c r="L19" s="93">
        <v>8.6528329999999987E-3</v>
      </c>
      <c r="M19" s="94">
        <v>1.4753002088024618E-9</v>
      </c>
      <c r="N19" s="94">
        <v>1.4549530305918558E-5</v>
      </c>
      <c r="O19" s="94">
        <f>L19/'סכום נכסי הקרן'!$C$42</f>
        <v>2.7113788538265125E-7</v>
      </c>
    </row>
    <row r="20" spans="2:15">
      <c r="B20" s="86" t="s">
        <v>1746</v>
      </c>
      <c r="C20" s="83" t="s">
        <v>1747</v>
      </c>
      <c r="D20" s="96" t="s">
        <v>30</v>
      </c>
      <c r="E20" s="83"/>
      <c r="F20" s="96" t="s">
        <v>1734</v>
      </c>
      <c r="G20" s="83" t="s">
        <v>1079</v>
      </c>
      <c r="H20" s="83" t="s">
        <v>879</v>
      </c>
      <c r="I20" s="96" t="s">
        <v>132</v>
      </c>
      <c r="J20" s="93">
        <v>305.48294099999998</v>
      </c>
      <c r="K20" s="95">
        <v>1797</v>
      </c>
      <c r="L20" s="93">
        <v>18.971810339000001</v>
      </c>
      <c r="M20" s="94">
        <v>3.1909519889523462E-6</v>
      </c>
      <c r="N20" s="94">
        <v>3.1900642192611323E-2</v>
      </c>
      <c r="O20" s="94">
        <f>L20/'סכום נכסי הקרן'!$C$42</f>
        <v>5.9448466614312107E-4</v>
      </c>
    </row>
    <row r="21" spans="2:15">
      <c r="B21" s="86" t="s">
        <v>1748</v>
      </c>
      <c r="C21" s="83" t="s">
        <v>1749</v>
      </c>
      <c r="D21" s="96" t="s">
        <v>30</v>
      </c>
      <c r="E21" s="83"/>
      <c r="F21" s="96" t="s">
        <v>1734</v>
      </c>
      <c r="G21" s="83" t="s">
        <v>1079</v>
      </c>
      <c r="H21" s="83" t="s">
        <v>885</v>
      </c>
      <c r="I21" s="96" t="s">
        <v>132</v>
      </c>
      <c r="J21" s="93">
        <v>5.4891189999999996</v>
      </c>
      <c r="K21" s="95">
        <v>135328</v>
      </c>
      <c r="L21" s="93">
        <v>25.672256675</v>
      </c>
      <c r="M21" s="94">
        <v>1.2430017202038307E-6</v>
      </c>
      <c r="N21" s="94">
        <v>4.3167281341756229E-2</v>
      </c>
      <c r="O21" s="94">
        <f>L21/'סכום נכסי הקרן'!$C$42</f>
        <v>8.044442077941588E-4</v>
      </c>
    </row>
    <row r="22" spans="2:15">
      <c r="B22" s="86" t="s">
        <v>1750</v>
      </c>
      <c r="C22" s="83" t="s">
        <v>1751</v>
      </c>
      <c r="D22" s="96" t="s">
        <v>30</v>
      </c>
      <c r="E22" s="83"/>
      <c r="F22" s="96" t="s">
        <v>1734</v>
      </c>
      <c r="G22" s="83" t="s">
        <v>1079</v>
      </c>
      <c r="H22" s="83" t="s">
        <v>879</v>
      </c>
      <c r="I22" s="96" t="s">
        <v>132</v>
      </c>
      <c r="J22" s="93">
        <v>529.43589099999997</v>
      </c>
      <c r="K22" s="95">
        <v>1448</v>
      </c>
      <c r="L22" s="93">
        <v>26.494496770999998</v>
      </c>
      <c r="M22" s="94">
        <v>2.270543624032252E-6</v>
      </c>
      <c r="N22" s="94">
        <v>4.4549858261418648E-2</v>
      </c>
      <c r="O22" s="94">
        <f>L22/'סכום נכסי הקרן'!$C$42</f>
        <v>8.3020923075325997E-4</v>
      </c>
    </row>
    <row r="23" spans="2:15">
      <c r="B23" s="86" t="s">
        <v>1752</v>
      </c>
      <c r="C23" s="83" t="s">
        <v>1753</v>
      </c>
      <c r="D23" s="96" t="s">
        <v>30</v>
      </c>
      <c r="E23" s="83"/>
      <c r="F23" s="96" t="s">
        <v>1734</v>
      </c>
      <c r="G23" s="83" t="s">
        <v>1079</v>
      </c>
      <c r="H23" s="83" t="s">
        <v>879</v>
      </c>
      <c r="I23" s="96" t="s">
        <v>132</v>
      </c>
      <c r="J23" s="93">
        <v>0.40542099999999998</v>
      </c>
      <c r="K23" s="95">
        <v>1201639</v>
      </c>
      <c r="L23" s="93">
        <v>16.836572973999999</v>
      </c>
      <c r="M23" s="94">
        <v>1.8049968687300047E-6</v>
      </c>
      <c r="N23" s="94">
        <v>2.8310291985644748E-2</v>
      </c>
      <c r="O23" s="94">
        <f>L23/'סכום נכסי הקרן'!$C$42</f>
        <v>5.2757666688598478E-4</v>
      </c>
    </row>
    <row r="24" spans="2:15">
      <c r="B24" s="86" t="s">
        <v>1754</v>
      </c>
      <c r="C24" s="83" t="s">
        <v>1755</v>
      </c>
      <c r="D24" s="96" t="s">
        <v>30</v>
      </c>
      <c r="E24" s="83"/>
      <c r="F24" s="96" t="s">
        <v>1734</v>
      </c>
      <c r="G24" s="83" t="s">
        <v>1079</v>
      </c>
      <c r="H24" s="83" t="s">
        <v>879</v>
      </c>
      <c r="I24" s="96" t="s">
        <v>132</v>
      </c>
      <c r="J24" s="93">
        <v>22.148104</v>
      </c>
      <c r="K24" s="95">
        <v>31862.69</v>
      </c>
      <c r="L24" s="93">
        <v>24.388929223999998</v>
      </c>
      <c r="M24" s="94">
        <v>1.6056998590994516E-6</v>
      </c>
      <c r="N24" s="94">
        <v>4.100939713888975E-2</v>
      </c>
      <c r="O24" s="94">
        <f>L24/'סכום נכסי הקרן'!$C$42</f>
        <v>7.6423093991788654E-4</v>
      </c>
    </row>
    <row r="25" spans="2:15">
      <c r="B25" s="86" t="s">
        <v>1756</v>
      </c>
      <c r="C25" s="83" t="s">
        <v>1757</v>
      </c>
      <c r="D25" s="96" t="s">
        <v>30</v>
      </c>
      <c r="E25" s="83"/>
      <c r="F25" s="96" t="s">
        <v>1734</v>
      </c>
      <c r="G25" s="83" t="s">
        <v>1089</v>
      </c>
      <c r="H25" s="83" t="s">
        <v>879</v>
      </c>
      <c r="I25" s="96" t="s">
        <v>134</v>
      </c>
      <c r="J25" s="93">
        <v>26.825986000000004</v>
      </c>
      <c r="K25" s="95">
        <v>15266</v>
      </c>
      <c r="L25" s="93">
        <v>15.882218070999999</v>
      </c>
      <c r="M25" s="94">
        <v>8.8285721660554361E-7</v>
      </c>
      <c r="N25" s="94">
        <v>2.6705567199693084E-2</v>
      </c>
      <c r="O25" s="94">
        <f>L25/'סכום נכסי הקרן'!$C$42</f>
        <v>4.9767180563372378E-4</v>
      </c>
    </row>
    <row r="26" spans="2:15">
      <c r="B26" s="86" t="s">
        <v>1758</v>
      </c>
      <c r="C26" s="83" t="s">
        <v>1759</v>
      </c>
      <c r="D26" s="96" t="s">
        <v>30</v>
      </c>
      <c r="E26" s="83"/>
      <c r="F26" s="96" t="s">
        <v>1734</v>
      </c>
      <c r="G26" s="83" t="s">
        <v>1089</v>
      </c>
      <c r="H26" s="83" t="s">
        <v>879</v>
      </c>
      <c r="I26" s="96" t="s">
        <v>132</v>
      </c>
      <c r="J26" s="93">
        <v>52.533549999999998</v>
      </c>
      <c r="K26" s="95">
        <v>13094.15</v>
      </c>
      <c r="L26" s="93">
        <v>23.773208162</v>
      </c>
      <c r="M26" s="94">
        <v>6.9075475333062658E-6</v>
      </c>
      <c r="N26" s="94">
        <v>3.9974077001362386E-2</v>
      </c>
      <c r="O26" s="94">
        <f>L26/'סכום נכסי הקרן'!$C$42</f>
        <v>7.44937223428011E-4</v>
      </c>
    </row>
    <row r="27" spans="2:15">
      <c r="B27" s="86" t="s">
        <v>1760</v>
      </c>
      <c r="C27" s="83" t="s">
        <v>1761</v>
      </c>
      <c r="D27" s="96" t="s">
        <v>30</v>
      </c>
      <c r="E27" s="83"/>
      <c r="F27" s="96" t="s">
        <v>1734</v>
      </c>
      <c r="G27" s="83" t="s">
        <v>1089</v>
      </c>
      <c r="H27" s="83" t="s">
        <v>879</v>
      </c>
      <c r="I27" s="96" t="s">
        <v>134</v>
      </c>
      <c r="J27" s="93">
        <v>5.2237819999999999</v>
      </c>
      <c r="K27" s="95">
        <v>194854</v>
      </c>
      <c r="L27" s="93">
        <v>39.475217466000004</v>
      </c>
      <c r="M27" s="94">
        <v>1.7161815682666851E-5</v>
      </c>
      <c r="N27" s="94">
        <v>6.6376627499258656E-2</v>
      </c>
      <c r="O27" s="94">
        <f>L27/'סכום נכסי הקרן'!$C$42</f>
        <v>1.2369621589543615E-3</v>
      </c>
    </row>
    <row r="28" spans="2:15">
      <c r="B28" s="86" t="s">
        <v>1762</v>
      </c>
      <c r="C28" s="83" t="s">
        <v>1763</v>
      </c>
      <c r="D28" s="96" t="s">
        <v>30</v>
      </c>
      <c r="E28" s="83"/>
      <c r="F28" s="96" t="s">
        <v>1734</v>
      </c>
      <c r="G28" s="83" t="s">
        <v>1089</v>
      </c>
      <c r="H28" s="83" t="s">
        <v>879</v>
      </c>
      <c r="I28" s="96" t="s">
        <v>134</v>
      </c>
      <c r="J28" s="93">
        <v>41.571716000000009</v>
      </c>
      <c r="K28" s="95">
        <v>9751</v>
      </c>
      <c r="L28" s="93">
        <v>15.720896788999999</v>
      </c>
      <c r="M28" s="94">
        <v>1.1782694389341654E-6</v>
      </c>
      <c r="N28" s="94">
        <v>2.6434309349062126E-2</v>
      </c>
      <c r="O28" s="94">
        <f>L28/'סכום נכסי הקרן'!$C$42</f>
        <v>4.9261677784470962E-4</v>
      </c>
    </row>
    <row r="29" spans="2:15">
      <c r="B29" s="86" t="s">
        <v>1764</v>
      </c>
      <c r="C29" s="83" t="s">
        <v>1765</v>
      </c>
      <c r="D29" s="96" t="s">
        <v>30</v>
      </c>
      <c r="E29" s="83"/>
      <c r="F29" s="96" t="s">
        <v>1734</v>
      </c>
      <c r="G29" s="83" t="s">
        <v>895</v>
      </c>
      <c r="H29" s="83"/>
      <c r="I29" s="96" t="s">
        <v>135</v>
      </c>
      <c r="J29" s="93">
        <v>91.458657000000002</v>
      </c>
      <c r="K29" s="95">
        <v>16399.28</v>
      </c>
      <c r="L29" s="93">
        <v>68.388939993000008</v>
      </c>
      <c r="M29" s="94">
        <v>6.6482984518275056E-5</v>
      </c>
      <c r="N29" s="94">
        <v>0.11499435560790316</v>
      </c>
      <c r="O29" s="94">
        <f>L29/'סכום נכסי הקרן'!$C$42</f>
        <v>2.1429782099415362E-3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3"/>
      <c r="K30" s="95"/>
      <c r="L30" s="83"/>
      <c r="M30" s="83"/>
      <c r="N30" s="94"/>
      <c r="O30" s="83"/>
    </row>
    <row r="31" spans="2:15">
      <c r="B31" s="99" t="s">
        <v>211</v>
      </c>
      <c r="C31" s="81"/>
      <c r="D31" s="81"/>
      <c r="E31" s="81"/>
      <c r="F31" s="81"/>
      <c r="G31" s="81"/>
      <c r="H31" s="81"/>
      <c r="I31" s="81"/>
      <c r="J31" s="90"/>
      <c r="K31" s="92"/>
      <c r="L31" s="90">
        <v>10.135556902999998</v>
      </c>
      <c r="M31" s="81"/>
      <c r="N31" s="91">
        <v>1.7042694840818093E-2</v>
      </c>
      <c r="O31" s="91">
        <f>L31/'סכום נכסי הקרן'!$C$42</f>
        <v>3.1759927249895537E-4</v>
      </c>
    </row>
    <row r="32" spans="2:15">
      <c r="B32" s="86" t="s">
        <v>1766</v>
      </c>
      <c r="C32" s="83" t="s">
        <v>1767</v>
      </c>
      <c r="D32" s="96" t="s">
        <v>30</v>
      </c>
      <c r="E32" s="83"/>
      <c r="F32" s="96" t="s">
        <v>1734</v>
      </c>
      <c r="G32" s="83" t="s">
        <v>918</v>
      </c>
      <c r="H32" s="83" t="s">
        <v>885</v>
      </c>
      <c r="I32" s="96" t="s">
        <v>132</v>
      </c>
      <c r="J32" s="93">
        <v>292.10579199999995</v>
      </c>
      <c r="K32" s="95">
        <v>1004</v>
      </c>
      <c r="L32" s="93">
        <v>10.135556902999998</v>
      </c>
      <c r="M32" s="94">
        <v>9.1590318849554107E-7</v>
      </c>
      <c r="N32" s="94">
        <v>1.7042694840818093E-2</v>
      </c>
      <c r="O32" s="94">
        <f>L32/'סכום נכסי הקרן'!$C$42</f>
        <v>3.1759927249895537E-4</v>
      </c>
    </row>
    <row r="33" spans="2:15">
      <c r="B33" s="82"/>
      <c r="C33" s="83"/>
      <c r="D33" s="83"/>
      <c r="E33" s="83"/>
      <c r="F33" s="83"/>
      <c r="G33" s="83"/>
      <c r="H33" s="83"/>
      <c r="I33" s="83"/>
      <c r="J33" s="93"/>
      <c r="K33" s="95"/>
      <c r="L33" s="83"/>
      <c r="M33" s="83"/>
      <c r="N33" s="94"/>
      <c r="O33" s="83"/>
    </row>
    <row r="34" spans="2:15">
      <c r="B34" s="99" t="s">
        <v>32</v>
      </c>
      <c r="C34" s="81"/>
      <c r="D34" s="81"/>
      <c r="E34" s="81"/>
      <c r="F34" s="81"/>
      <c r="G34" s="81"/>
      <c r="H34" s="81"/>
      <c r="I34" s="81"/>
      <c r="J34" s="90"/>
      <c r="K34" s="92"/>
      <c r="L34" s="90">
        <v>199.19966276799997</v>
      </c>
      <c r="M34" s="81"/>
      <c r="N34" s="91">
        <v>0.33494943567866997</v>
      </c>
      <c r="O34" s="91">
        <f>L34/'סכום נכסי הקרן'!$C$42</f>
        <v>6.2419528184414017E-3</v>
      </c>
    </row>
    <row r="35" spans="2:15">
      <c r="B35" s="86" t="s">
        <v>1768</v>
      </c>
      <c r="C35" s="83" t="s">
        <v>1769</v>
      </c>
      <c r="D35" s="96" t="s">
        <v>124</v>
      </c>
      <c r="E35" s="83"/>
      <c r="F35" s="96" t="s">
        <v>1770</v>
      </c>
      <c r="G35" s="83" t="s">
        <v>895</v>
      </c>
      <c r="H35" s="83"/>
      <c r="I35" s="96" t="s">
        <v>134</v>
      </c>
      <c r="J35" s="93">
        <v>65.144380999999996</v>
      </c>
      <c r="K35" s="95">
        <v>3053</v>
      </c>
      <c r="L35" s="93">
        <v>7.7131888149999988</v>
      </c>
      <c r="M35" s="94">
        <v>5.7400418820567906E-7</v>
      </c>
      <c r="N35" s="94">
        <v>1.296954123801009E-2</v>
      </c>
      <c r="O35" s="94">
        <f>L35/'סכום נכסי הקרן'!$C$42</f>
        <v>2.4169398679671936E-4</v>
      </c>
    </row>
    <row r="36" spans="2:15">
      <c r="B36" s="86" t="s">
        <v>1771</v>
      </c>
      <c r="C36" s="83" t="s">
        <v>1772</v>
      </c>
      <c r="D36" s="96" t="s">
        <v>124</v>
      </c>
      <c r="E36" s="83"/>
      <c r="F36" s="96" t="s">
        <v>1770</v>
      </c>
      <c r="G36" s="83" t="s">
        <v>895</v>
      </c>
      <c r="H36" s="83"/>
      <c r="I36" s="96" t="s">
        <v>141</v>
      </c>
      <c r="J36" s="93">
        <v>251.76689999999999</v>
      </c>
      <c r="K36" s="95">
        <f>143000/100</f>
        <v>1430</v>
      </c>
      <c r="L36" s="93">
        <v>11.465769264</v>
      </c>
      <c r="M36" s="94">
        <v>1.4576151771095943E-6</v>
      </c>
      <c r="N36" s="94">
        <v>1.9279414890734349E-2</v>
      </c>
      <c r="O36" s="94">
        <f>L36/'סכום נכסי הקרן'!$C$42</f>
        <v>3.592816864171952E-4</v>
      </c>
    </row>
    <row r="37" spans="2:15">
      <c r="B37" s="86" t="s">
        <v>1773</v>
      </c>
      <c r="C37" s="83" t="s">
        <v>1774</v>
      </c>
      <c r="D37" s="96" t="s">
        <v>30</v>
      </c>
      <c r="E37" s="83"/>
      <c r="F37" s="96" t="s">
        <v>1770</v>
      </c>
      <c r="G37" s="83" t="s">
        <v>895</v>
      </c>
      <c r="H37" s="83"/>
      <c r="I37" s="96" t="s">
        <v>134</v>
      </c>
      <c r="J37" s="93">
        <v>5.6158510000000001</v>
      </c>
      <c r="K37" s="95">
        <v>32228</v>
      </c>
      <c r="L37" s="93">
        <v>7.0190634339999995</v>
      </c>
      <c r="M37" s="94">
        <v>1.1159334099950451E-6</v>
      </c>
      <c r="N37" s="94">
        <v>1.1802386126271916E-2</v>
      </c>
      <c r="O37" s="94">
        <f>L37/'סכום נכסי הקרן'!$C$42</f>
        <v>2.1994345861770946E-4</v>
      </c>
    </row>
    <row r="38" spans="2:15">
      <c r="B38" s="86" t="s">
        <v>1775</v>
      </c>
      <c r="C38" s="83" t="s">
        <v>1776</v>
      </c>
      <c r="D38" s="96" t="s">
        <v>124</v>
      </c>
      <c r="E38" s="83"/>
      <c r="F38" s="96" t="s">
        <v>1770</v>
      </c>
      <c r="G38" s="83" t="s">
        <v>895</v>
      </c>
      <c r="H38" s="83"/>
      <c r="I38" s="96" t="s">
        <v>132</v>
      </c>
      <c r="J38" s="93">
        <v>1265.374045</v>
      </c>
      <c r="K38" s="95">
        <v>1563.4</v>
      </c>
      <c r="L38" s="93">
        <v>68.369556557999985</v>
      </c>
      <c r="M38" s="94">
        <v>1.6679643488583275E-6</v>
      </c>
      <c r="N38" s="94">
        <v>0.11496176282875607</v>
      </c>
      <c r="O38" s="94">
        <f>L38/'סכום נכסי הקרן'!$C$42</f>
        <v>2.142370826951785E-3</v>
      </c>
    </row>
    <row r="39" spans="2:15">
      <c r="B39" s="86" t="s">
        <v>1777</v>
      </c>
      <c r="C39" s="83" t="s">
        <v>1778</v>
      </c>
      <c r="D39" s="96" t="s">
        <v>30</v>
      </c>
      <c r="E39" s="83"/>
      <c r="F39" s="96" t="s">
        <v>1770</v>
      </c>
      <c r="G39" s="83" t="s">
        <v>895</v>
      </c>
      <c r="H39" s="83"/>
      <c r="I39" s="96" t="s">
        <v>141</v>
      </c>
      <c r="J39" s="93">
        <v>32.849609999999998</v>
      </c>
      <c r="K39" s="95">
        <f>1085115/100</f>
        <v>10851.15</v>
      </c>
      <c r="L39" s="93">
        <v>11.352055625</v>
      </c>
      <c r="M39" s="94">
        <v>8.2487978848607846E-6</v>
      </c>
      <c r="N39" s="94">
        <v>1.9088208145287302E-2</v>
      </c>
      <c r="O39" s="94">
        <f>L39/'סכום נכסי הקרן'!$C$42</f>
        <v>3.5571845162257634E-4</v>
      </c>
    </row>
    <row r="40" spans="2:15">
      <c r="B40" s="86" t="s">
        <v>1779</v>
      </c>
      <c r="C40" s="83" t="s">
        <v>1780</v>
      </c>
      <c r="D40" s="96" t="s">
        <v>124</v>
      </c>
      <c r="E40" s="83"/>
      <c r="F40" s="96" t="s">
        <v>1770</v>
      </c>
      <c r="G40" s="83" t="s">
        <v>895</v>
      </c>
      <c r="H40" s="83"/>
      <c r="I40" s="96" t="s">
        <v>132</v>
      </c>
      <c r="J40" s="93">
        <v>132.60973400000003</v>
      </c>
      <c r="K40" s="95">
        <v>20353.52</v>
      </c>
      <c r="L40" s="93">
        <v>93.280029072000005</v>
      </c>
      <c r="M40" s="94">
        <v>2.6833729971823855E-6</v>
      </c>
      <c r="N40" s="94">
        <v>0.15684812244961027</v>
      </c>
      <c r="O40" s="94">
        <f>L40/'סכום נכסי הקרן'!$C$42</f>
        <v>2.9229444080354165E-3</v>
      </c>
    </row>
    <row r="41" spans="2:15">
      <c r="B41" s="140" t="s">
        <v>206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</row>
    <row r="42" spans="2:15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2:15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2:15"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2:15">
      <c r="B45" s="133" t="s">
        <v>216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2:15">
      <c r="B46" s="133" t="s">
        <v>112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2:15">
      <c r="B47" s="133" t="s">
        <v>198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2:15">
      <c r="B48" s="133" t="s">
        <v>206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2:15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2:15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2:15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</row>
    <row r="52" spans="2:15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2: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2:15"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</row>
    <row r="55" spans="2:15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2:15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2:15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2:15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2:15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2:15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</row>
    <row r="61" spans="2:15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</row>
    <row r="62" spans="2:15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</row>
    <row r="63" spans="2:15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2:15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2:15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2:15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2:15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2:15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</row>
    <row r="69" spans="2:15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</row>
    <row r="70" spans="2:15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2:15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</row>
    <row r="72" spans="2:15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</row>
    <row r="73" spans="2:15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</row>
    <row r="74" spans="2:15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</row>
    <row r="75" spans="2:15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</row>
    <row r="76" spans="2:15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</row>
    <row r="77" spans="2:15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</row>
    <row r="78" spans="2:15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</row>
    <row r="79" spans="2:15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</row>
    <row r="80" spans="2:15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</row>
    <row r="81" spans="2:15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</row>
    <row r="82" spans="2:15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2:15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2:15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</row>
    <row r="85" spans="2:15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</row>
    <row r="86" spans="2:15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</row>
    <row r="87" spans="2:15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</row>
    <row r="88" spans="2:15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</row>
    <row r="89" spans="2:15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</row>
    <row r="90" spans="2:15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</row>
    <row r="91" spans="2:15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2:15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</row>
    <row r="93" spans="2:15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2:15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</row>
    <row r="95" spans="2:15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</row>
    <row r="96" spans="2:15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</row>
    <row r="97" spans="2:15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</row>
    <row r="98" spans="2:15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</row>
    <row r="99" spans="2:15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</row>
    <row r="100" spans="2:15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</row>
    <row r="101" spans="2:15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</row>
    <row r="102" spans="2:15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</row>
    <row r="103" spans="2:15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</row>
    <row r="104" spans="2:15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</row>
    <row r="105" spans="2:15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</row>
    <row r="106" spans="2:15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</row>
    <row r="107" spans="2:15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</row>
    <row r="108" spans="2:15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</row>
    <row r="109" spans="2:15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</row>
    <row r="110" spans="2:15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2:15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2:15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2:15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4" spans="2:15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</row>
    <row r="115" spans="2:15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</row>
    <row r="202" spans="2:15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</row>
    <row r="203" spans="2:15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</row>
    <row r="204" spans="2:15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</row>
    <row r="205" spans="2:15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</row>
    <row r="206" spans="2:15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</row>
    <row r="207" spans="2:15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2:15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</row>
    <row r="209" spans="2:15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</row>
    <row r="210" spans="2:15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</row>
    <row r="211" spans="2:15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</row>
    <row r="212" spans="2:15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</row>
    <row r="213" spans="2:15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</row>
    <row r="214" spans="2:15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8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8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9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1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1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1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1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1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1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1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1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1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1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1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1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1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1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1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1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1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1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1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1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1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1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1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1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1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1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1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1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1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1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1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1"/>
      <c r="C359" s="131"/>
      <c r="D359" s="131"/>
      <c r="E359" s="131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1"/>
      <c r="C360" s="131"/>
      <c r="D360" s="131"/>
      <c r="E360" s="131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31"/>
      <c r="C361" s="131"/>
      <c r="D361" s="131"/>
      <c r="E361" s="131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1"/>
      <c r="C362" s="131"/>
      <c r="D362" s="131"/>
      <c r="E362" s="131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1"/>
      <c r="C363" s="131"/>
      <c r="D363" s="131"/>
      <c r="E363" s="131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1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1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1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1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1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1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1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1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1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1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1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1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1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1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1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1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1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1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1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1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1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1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1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1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1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1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1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1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1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1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1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1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1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1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1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1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1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</row>
    <row r="401" spans="2:15">
      <c r="B401" s="131"/>
      <c r="C401" s="131"/>
      <c r="D401" s="131"/>
      <c r="E401" s="131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</row>
    <row r="402" spans="2:15">
      <c r="B402" s="131"/>
      <c r="C402" s="131"/>
      <c r="D402" s="131"/>
      <c r="E402" s="131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</row>
    <row r="403" spans="2:15">
      <c r="B403" s="131"/>
      <c r="C403" s="131"/>
      <c r="D403" s="131"/>
      <c r="E403" s="131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</row>
    <row r="404" spans="2:15">
      <c r="B404" s="131"/>
      <c r="C404" s="131"/>
      <c r="D404" s="131"/>
      <c r="E404" s="131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</row>
    <row r="405" spans="2:15">
      <c r="B405" s="131"/>
      <c r="C405" s="131"/>
      <c r="D405" s="131"/>
      <c r="E405" s="131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</row>
    <row r="406" spans="2:15">
      <c r="B406" s="131"/>
      <c r="C406" s="131"/>
      <c r="D406" s="131"/>
      <c r="E406" s="131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</row>
    <row r="407" spans="2:15">
      <c r="B407" s="131"/>
      <c r="C407" s="131"/>
      <c r="D407" s="131"/>
      <c r="E407" s="131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</row>
    <row r="408" spans="2:15">
      <c r="B408" s="131"/>
      <c r="C408" s="131"/>
      <c r="D408" s="131"/>
      <c r="E408" s="131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</row>
    <row r="409" spans="2:15">
      <c r="B409" s="131"/>
      <c r="C409" s="131"/>
      <c r="D409" s="131"/>
      <c r="E409" s="131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</row>
    <row r="410" spans="2:15">
      <c r="B410" s="131"/>
      <c r="C410" s="131"/>
      <c r="D410" s="131"/>
      <c r="E410" s="131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</row>
    <row r="411" spans="2:15">
      <c r="B411" s="131"/>
      <c r="C411" s="131"/>
      <c r="D411" s="131"/>
      <c r="E411" s="131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</row>
    <row r="412" spans="2:15">
      <c r="B412" s="131"/>
      <c r="C412" s="131"/>
      <c r="D412" s="131"/>
      <c r="E412" s="131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</row>
    <row r="413" spans="2:15">
      <c r="B413" s="131"/>
      <c r="C413" s="131"/>
      <c r="D413" s="131"/>
      <c r="E413" s="131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</row>
    <row r="414" spans="2:15">
      <c r="B414" s="131"/>
      <c r="C414" s="131"/>
      <c r="D414" s="131"/>
      <c r="E414" s="131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</row>
    <row r="415" spans="2:15">
      <c r="B415" s="131"/>
      <c r="C415" s="131"/>
      <c r="D415" s="131"/>
      <c r="E415" s="131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</row>
    <row r="416" spans="2:15">
      <c r="B416" s="131"/>
      <c r="C416" s="131"/>
      <c r="D416" s="131"/>
      <c r="E416" s="131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</row>
    <row r="417" spans="2:15">
      <c r="B417" s="131"/>
      <c r="C417" s="131"/>
      <c r="D417" s="131"/>
      <c r="E417" s="131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</row>
    <row r="418" spans="2:15">
      <c r="B418" s="131"/>
      <c r="C418" s="131"/>
      <c r="D418" s="131"/>
      <c r="E418" s="131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</row>
    <row r="419" spans="2:15">
      <c r="B419" s="131"/>
      <c r="C419" s="131"/>
      <c r="D419" s="131"/>
      <c r="E419" s="131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</row>
    <row r="420" spans="2:15">
      <c r="B420" s="131"/>
      <c r="C420" s="131"/>
      <c r="D420" s="131"/>
      <c r="E420" s="131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</row>
    <row r="421" spans="2:15">
      <c r="B421" s="131"/>
      <c r="C421" s="131"/>
      <c r="D421" s="131"/>
      <c r="E421" s="131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2:15">
      <c r="B422" s="131"/>
      <c r="C422" s="131"/>
      <c r="D422" s="131"/>
      <c r="E422" s="131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</row>
    <row r="423" spans="2:15">
      <c r="B423" s="131"/>
      <c r="C423" s="131"/>
      <c r="D423" s="131"/>
      <c r="E423" s="131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</row>
    <row r="424" spans="2:15">
      <c r="B424" s="131"/>
      <c r="C424" s="131"/>
      <c r="D424" s="131"/>
      <c r="E424" s="131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</row>
    <row r="425" spans="2:15">
      <c r="B425" s="131"/>
      <c r="C425" s="131"/>
      <c r="D425" s="131"/>
      <c r="E425" s="131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</row>
    <row r="426" spans="2:15">
      <c r="B426" s="131"/>
      <c r="C426" s="131"/>
      <c r="D426" s="131"/>
      <c r="E426" s="131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</row>
    <row r="427" spans="2:15">
      <c r="B427" s="131"/>
      <c r="C427" s="131"/>
      <c r="D427" s="131"/>
      <c r="E427" s="131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</row>
    <row r="428" spans="2:15">
      <c r="B428" s="131"/>
      <c r="C428" s="131"/>
      <c r="D428" s="131"/>
      <c r="E428" s="131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</row>
    <row r="429" spans="2:15">
      <c r="B429" s="131"/>
      <c r="C429" s="131"/>
      <c r="D429" s="131"/>
      <c r="E429" s="131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</row>
    <row r="430" spans="2:15">
      <c r="B430" s="131"/>
      <c r="C430" s="131"/>
      <c r="D430" s="131"/>
      <c r="E430" s="131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</row>
    <row r="431" spans="2:15">
      <c r="B431" s="131"/>
      <c r="C431" s="131"/>
      <c r="D431" s="131"/>
      <c r="E431" s="131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</row>
    <row r="432" spans="2:15">
      <c r="B432" s="131"/>
      <c r="C432" s="131"/>
      <c r="D432" s="131"/>
      <c r="E432" s="131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</row>
    <row r="433" spans="2:15">
      <c r="B433" s="131"/>
      <c r="C433" s="131"/>
      <c r="D433" s="131"/>
      <c r="E433" s="131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</row>
    <row r="434" spans="2:15">
      <c r="B434" s="131"/>
      <c r="C434" s="131"/>
      <c r="D434" s="131"/>
      <c r="E434" s="131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</row>
    <row r="435" spans="2:15">
      <c r="B435" s="131"/>
      <c r="C435" s="131"/>
      <c r="D435" s="131"/>
      <c r="E435" s="131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</row>
    <row r="436" spans="2:15">
      <c r="B436" s="131"/>
      <c r="C436" s="131"/>
      <c r="D436" s="131"/>
      <c r="E436" s="131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</row>
    <row r="437" spans="2:15">
      <c r="B437" s="131"/>
      <c r="C437" s="131"/>
      <c r="D437" s="131"/>
      <c r="E437" s="131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</row>
    <row r="438" spans="2:15">
      <c r="B438" s="131"/>
      <c r="C438" s="131"/>
      <c r="D438" s="131"/>
      <c r="E438" s="131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</row>
    <row r="439" spans="2:15">
      <c r="B439" s="131"/>
      <c r="C439" s="131"/>
      <c r="D439" s="131"/>
      <c r="E439" s="131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</row>
    <row r="440" spans="2:15">
      <c r="B440" s="131"/>
      <c r="C440" s="131"/>
      <c r="D440" s="131"/>
      <c r="E440" s="131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</row>
    <row r="441" spans="2:15">
      <c r="B441" s="131"/>
      <c r="C441" s="131"/>
      <c r="D441" s="131"/>
      <c r="E441" s="131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</row>
    <row r="442" spans="2:15">
      <c r="B442" s="131"/>
      <c r="C442" s="131"/>
      <c r="D442" s="131"/>
      <c r="E442" s="131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</row>
    <row r="443" spans="2:15">
      <c r="B443" s="131"/>
      <c r="C443" s="131"/>
      <c r="D443" s="131"/>
      <c r="E443" s="131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2:15">
      <c r="B444" s="131"/>
      <c r="C444" s="131"/>
      <c r="D444" s="131"/>
      <c r="E444" s="131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</row>
    <row r="445" spans="2:15">
      <c r="B445" s="131"/>
      <c r="C445" s="131"/>
      <c r="D445" s="131"/>
      <c r="E445" s="131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</row>
    <row r="446" spans="2:15">
      <c r="B446" s="131"/>
      <c r="C446" s="131"/>
      <c r="D446" s="131"/>
      <c r="E446" s="131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</row>
    <row r="447" spans="2:15">
      <c r="B447" s="131"/>
      <c r="C447" s="131"/>
      <c r="D447" s="131"/>
      <c r="E447" s="131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</row>
    <row r="448" spans="2:15">
      <c r="B448" s="131"/>
      <c r="C448" s="131"/>
      <c r="D448" s="131"/>
      <c r="E448" s="131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</row>
    <row r="449" spans="2:15">
      <c r="B449" s="131"/>
      <c r="C449" s="131"/>
      <c r="D449" s="131"/>
      <c r="E449" s="131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</row>
    <row r="450" spans="2:15">
      <c r="B450" s="131"/>
      <c r="C450" s="131"/>
      <c r="D450" s="131"/>
      <c r="E450" s="131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</row>
    <row r="451" spans="2:15">
      <c r="B451" s="131"/>
      <c r="C451" s="131"/>
      <c r="D451" s="131"/>
      <c r="E451" s="131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</row>
    <row r="452" spans="2:15">
      <c r="B452" s="131"/>
      <c r="C452" s="131"/>
      <c r="D452" s="131"/>
      <c r="E452" s="131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</row>
    <row r="453" spans="2:15">
      <c r="B453" s="131"/>
      <c r="C453" s="131"/>
      <c r="D453" s="131"/>
      <c r="E453" s="131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</row>
    <row r="454" spans="2:15">
      <c r="B454" s="131"/>
      <c r="C454" s="131"/>
      <c r="D454" s="131"/>
      <c r="E454" s="131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</row>
    <row r="455" spans="2:15">
      <c r="B455" s="131"/>
      <c r="C455" s="131"/>
      <c r="D455" s="131"/>
      <c r="E455" s="131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</row>
    <row r="456" spans="2:15">
      <c r="B456" s="131"/>
      <c r="C456" s="131"/>
      <c r="D456" s="131"/>
      <c r="E456" s="131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</row>
    <row r="457" spans="2:15">
      <c r="B457" s="131"/>
      <c r="C457" s="131"/>
      <c r="D457" s="131"/>
      <c r="E457" s="131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</row>
    <row r="458" spans="2:15">
      <c r="B458" s="131"/>
      <c r="C458" s="131"/>
      <c r="D458" s="131"/>
      <c r="E458" s="131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</row>
    <row r="459" spans="2:15">
      <c r="B459" s="131"/>
      <c r="C459" s="131"/>
      <c r="D459" s="131"/>
      <c r="E459" s="131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</row>
    <row r="460" spans="2:15">
      <c r="B460" s="131"/>
      <c r="C460" s="131"/>
      <c r="D460" s="131"/>
      <c r="E460" s="131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</row>
    <row r="461" spans="2:15">
      <c r="B461" s="131"/>
      <c r="C461" s="131"/>
      <c r="D461" s="131"/>
      <c r="E461" s="131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</row>
    <row r="462" spans="2:15">
      <c r="B462" s="131"/>
      <c r="C462" s="131"/>
      <c r="D462" s="131"/>
      <c r="E462" s="131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</row>
    <row r="463" spans="2:15">
      <c r="B463" s="131"/>
      <c r="C463" s="131"/>
      <c r="D463" s="131"/>
      <c r="E463" s="131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</row>
    <row r="464" spans="2:15">
      <c r="B464" s="131"/>
      <c r="C464" s="131"/>
      <c r="D464" s="131"/>
      <c r="E464" s="131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</row>
    <row r="465" spans="2:15">
      <c r="B465" s="131"/>
      <c r="C465" s="131"/>
      <c r="D465" s="131"/>
      <c r="E465" s="131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2:15">
      <c r="B466" s="131"/>
      <c r="C466" s="131"/>
      <c r="D466" s="131"/>
      <c r="E466" s="131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</row>
    <row r="467" spans="2:15">
      <c r="B467" s="131"/>
      <c r="C467" s="131"/>
      <c r="D467" s="131"/>
      <c r="E467" s="131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</row>
    <row r="468" spans="2:15">
      <c r="B468" s="131"/>
      <c r="C468" s="131"/>
      <c r="D468" s="131"/>
      <c r="E468" s="131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</row>
    <row r="469" spans="2:15">
      <c r="B469" s="131"/>
      <c r="C469" s="131"/>
      <c r="D469" s="131"/>
      <c r="E469" s="131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</row>
    <row r="470" spans="2:15">
      <c r="B470" s="131"/>
      <c r="C470" s="131"/>
      <c r="D470" s="131"/>
      <c r="E470" s="131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</row>
    <row r="471" spans="2:15">
      <c r="B471" s="131"/>
      <c r="C471" s="131"/>
      <c r="D471" s="131"/>
      <c r="E471" s="131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</row>
    <row r="472" spans="2:15">
      <c r="B472" s="131"/>
      <c r="C472" s="131"/>
      <c r="D472" s="131"/>
      <c r="E472" s="131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</row>
    <row r="473" spans="2:15">
      <c r="B473" s="131"/>
      <c r="C473" s="131"/>
      <c r="D473" s="131"/>
      <c r="E473" s="131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</row>
    <row r="474" spans="2:15">
      <c r="B474" s="131"/>
      <c r="C474" s="131"/>
      <c r="D474" s="131"/>
      <c r="E474" s="131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</row>
    <row r="475" spans="2:15">
      <c r="B475" s="131"/>
      <c r="C475" s="131"/>
      <c r="D475" s="131"/>
      <c r="E475" s="131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</row>
    <row r="476" spans="2:15">
      <c r="B476" s="131"/>
      <c r="C476" s="131"/>
      <c r="D476" s="131"/>
      <c r="E476" s="131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</row>
    <row r="477" spans="2:15">
      <c r="B477" s="131"/>
      <c r="C477" s="131"/>
      <c r="D477" s="131"/>
      <c r="E477" s="131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</row>
    <row r="478" spans="2:15">
      <c r="B478" s="131"/>
      <c r="C478" s="131"/>
      <c r="D478" s="131"/>
      <c r="E478" s="131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</row>
    <row r="479" spans="2:15">
      <c r="B479" s="131"/>
      <c r="C479" s="131"/>
      <c r="D479" s="131"/>
      <c r="E479" s="131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</row>
    <row r="480" spans="2:15">
      <c r="B480" s="131"/>
      <c r="C480" s="131"/>
      <c r="D480" s="131"/>
      <c r="E480" s="131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</row>
    <row r="481" spans="2:15">
      <c r="B481" s="131"/>
      <c r="C481" s="131"/>
      <c r="D481" s="131"/>
      <c r="E481" s="131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</row>
    <row r="482" spans="2:15">
      <c r="B482" s="131"/>
      <c r="C482" s="131"/>
      <c r="D482" s="131"/>
      <c r="E482" s="131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</row>
    <row r="483" spans="2:15">
      <c r="B483" s="131"/>
      <c r="C483" s="131"/>
      <c r="D483" s="131"/>
      <c r="E483" s="131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</row>
    <row r="484" spans="2:15">
      <c r="B484" s="131"/>
      <c r="C484" s="131"/>
      <c r="D484" s="131"/>
      <c r="E484" s="131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</row>
    <row r="485" spans="2:15">
      <c r="B485" s="131"/>
      <c r="C485" s="131"/>
      <c r="D485" s="131"/>
      <c r="E485" s="131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</row>
    <row r="486" spans="2:15">
      <c r="B486" s="131"/>
      <c r="C486" s="131"/>
      <c r="D486" s="131"/>
      <c r="E486" s="131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</row>
    <row r="487" spans="2:15">
      <c r="B487" s="131"/>
      <c r="C487" s="131"/>
      <c r="D487" s="131"/>
      <c r="E487" s="131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</row>
    <row r="488" spans="2:15">
      <c r="B488" s="131"/>
      <c r="C488" s="131"/>
      <c r="D488" s="131"/>
      <c r="E488" s="131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</row>
    <row r="489" spans="2:15">
      <c r="B489" s="131"/>
      <c r="C489" s="131"/>
      <c r="D489" s="131"/>
      <c r="E489" s="131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</row>
    <row r="490" spans="2:15">
      <c r="B490" s="131"/>
      <c r="C490" s="131"/>
      <c r="D490" s="131"/>
      <c r="E490" s="131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</row>
    <row r="491" spans="2:15">
      <c r="B491" s="131"/>
      <c r="C491" s="131"/>
      <c r="D491" s="131"/>
      <c r="E491" s="131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</row>
    <row r="492" spans="2:15">
      <c r="B492" s="131"/>
      <c r="C492" s="131"/>
      <c r="D492" s="131"/>
      <c r="E492" s="131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</row>
    <row r="493" spans="2:15">
      <c r="B493" s="131"/>
      <c r="C493" s="131"/>
      <c r="D493" s="131"/>
      <c r="E493" s="131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</row>
    <row r="494" spans="2:15">
      <c r="B494" s="131"/>
      <c r="C494" s="131"/>
      <c r="D494" s="131"/>
      <c r="E494" s="131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</row>
    <row r="495" spans="2:15">
      <c r="B495" s="131"/>
      <c r="C495" s="131"/>
      <c r="D495" s="131"/>
      <c r="E495" s="131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</row>
    <row r="496" spans="2:15">
      <c r="B496" s="131"/>
      <c r="C496" s="131"/>
      <c r="D496" s="131"/>
      <c r="E496" s="131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</row>
    <row r="497" spans="2:15">
      <c r="B497" s="131"/>
      <c r="C497" s="131"/>
      <c r="D497" s="131"/>
      <c r="E497" s="131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</row>
    <row r="498" spans="2:15">
      <c r="B498" s="131"/>
      <c r="C498" s="131"/>
      <c r="D498" s="131"/>
      <c r="E498" s="131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</row>
    <row r="499" spans="2:15">
      <c r="B499" s="131"/>
      <c r="C499" s="131"/>
      <c r="D499" s="131"/>
      <c r="E499" s="131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</row>
    <row r="500" spans="2:15">
      <c r="B500" s="131"/>
      <c r="C500" s="131"/>
      <c r="D500" s="131"/>
      <c r="E500" s="131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</row>
    <row r="501" spans="2:15">
      <c r="B501" s="131"/>
      <c r="C501" s="131"/>
      <c r="D501" s="131"/>
      <c r="E501" s="131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</row>
    <row r="502" spans="2:15">
      <c r="B502" s="131"/>
      <c r="C502" s="131"/>
      <c r="D502" s="131"/>
      <c r="E502" s="131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</row>
    <row r="503" spans="2:15">
      <c r="B503" s="131"/>
      <c r="C503" s="131"/>
      <c r="D503" s="131"/>
      <c r="E503" s="131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</row>
    <row r="504" spans="2:15">
      <c r="B504" s="131"/>
      <c r="C504" s="131"/>
      <c r="D504" s="131"/>
      <c r="E504" s="131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</row>
    <row r="505" spans="2:15">
      <c r="B505" s="131"/>
      <c r="C505" s="131"/>
      <c r="D505" s="131"/>
      <c r="E505" s="131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</row>
    <row r="506" spans="2:15">
      <c r="B506" s="131"/>
      <c r="C506" s="131"/>
      <c r="D506" s="131"/>
      <c r="E506" s="131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</row>
    <row r="507" spans="2:15">
      <c r="B507" s="131"/>
      <c r="C507" s="131"/>
      <c r="D507" s="131"/>
      <c r="E507" s="131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</row>
    <row r="508" spans="2:15">
      <c r="B508" s="131"/>
      <c r="C508" s="131"/>
      <c r="D508" s="131"/>
      <c r="E508" s="131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</row>
    <row r="509" spans="2:15">
      <c r="B509" s="131"/>
      <c r="C509" s="131"/>
      <c r="D509" s="131"/>
      <c r="E509" s="131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</row>
    <row r="510" spans="2:15">
      <c r="B510" s="131"/>
      <c r="C510" s="131"/>
      <c r="D510" s="131"/>
      <c r="E510" s="131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</row>
    <row r="511" spans="2:15">
      <c r="B511" s="131"/>
      <c r="C511" s="131"/>
      <c r="D511" s="131"/>
      <c r="E511" s="131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</row>
    <row r="512" spans="2:15">
      <c r="B512" s="131"/>
      <c r="C512" s="131"/>
      <c r="D512" s="131"/>
      <c r="E512" s="131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</row>
    <row r="513" spans="2:15">
      <c r="B513" s="131"/>
      <c r="C513" s="131"/>
      <c r="D513" s="131"/>
      <c r="E513" s="131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</row>
    <row r="514" spans="2:15">
      <c r="B514" s="131"/>
      <c r="C514" s="131"/>
      <c r="D514" s="131"/>
      <c r="E514" s="131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</row>
    <row r="515" spans="2:15">
      <c r="B515" s="131"/>
      <c r="C515" s="131"/>
      <c r="D515" s="131"/>
      <c r="E515" s="131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</row>
    <row r="516" spans="2:15">
      <c r="B516" s="131"/>
      <c r="C516" s="131"/>
      <c r="D516" s="131"/>
      <c r="E516" s="131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</row>
    <row r="517" spans="2:15">
      <c r="B517" s="131"/>
      <c r="C517" s="131"/>
      <c r="D517" s="131"/>
      <c r="E517" s="131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</row>
    <row r="518" spans="2:15">
      <c r="B518" s="131"/>
      <c r="C518" s="131"/>
      <c r="D518" s="131"/>
      <c r="E518" s="131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</row>
    <row r="519" spans="2:15">
      <c r="B519" s="131"/>
      <c r="C519" s="131"/>
      <c r="D519" s="131"/>
      <c r="E519" s="131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</row>
    <row r="520" spans="2:15">
      <c r="B520" s="131"/>
      <c r="C520" s="131"/>
      <c r="D520" s="131"/>
      <c r="E520" s="131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</row>
    <row r="521" spans="2:15">
      <c r="B521" s="131"/>
      <c r="C521" s="131"/>
      <c r="D521" s="131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</row>
    <row r="522" spans="2:15">
      <c r="B522" s="131"/>
      <c r="C522" s="131"/>
      <c r="D522" s="131"/>
      <c r="E522" s="131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</row>
    <row r="523" spans="2:15">
      <c r="B523" s="131"/>
      <c r="C523" s="131"/>
      <c r="D523" s="131"/>
      <c r="E523" s="131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</row>
    <row r="524" spans="2:15">
      <c r="B524" s="131"/>
      <c r="C524" s="131"/>
      <c r="D524" s="131"/>
      <c r="E524" s="131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</row>
    <row r="525" spans="2:15">
      <c r="B525" s="131"/>
      <c r="C525" s="131"/>
      <c r="D525" s="131"/>
      <c r="E525" s="131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4 B46:B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a46656d4-8850-49b3-aebd-68bd05f7f43d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2020-03-29T07:35:17Z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