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0" windowWidth="19320" windowHeight="12015" tabRatio="1000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5" hidden="1">'אג"ח קונצרני'!$B$11:$U$663</definedName>
    <definedName name="_xlnm._FilterDatabase" localSheetId="6" hidden="1">מניות!$B$11:$O$258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L46" i="58" l="1"/>
  <c r="L45" i="58"/>
  <c r="L44" i="58"/>
  <c r="L43" i="58"/>
  <c r="L42" i="58"/>
  <c r="L41" i="58"/>
  <c r="L40" i="58"/>
  <c r="L39" i="58"/>
  <c r="L38" i="58"/>
  <c r="L37" i="58"/>
  <c r="L36" i="58"/>
  <c r="L35" i="58"/>
  <c r="L34" i="58"/>
  <c r="L33" i="58"/>
  <c r="L32" i="58"/>
  <c r="L31" i="58"/>
  <c r="L30" i="58"/>
  <c r="L29" i="58"/>
  <c r="L28" i="58"/>
  <c r="L27" i="58"/>
  <c r="L26" i="58"/>
  <c r="L25" i="58"/>
  <c r="L24" i="58"/>
  <c r="L23" i="58"/>
  <c r="L22" i="58"/>
  <c r="L21" i="58"/>
  <c r="L20" i="58"/>
  <c r="J20" i="58"/>
  <c r="L18" i="58"/>
  <c r="L17" i="58"/>
  <c r="L16" i="58"/>
  <c r="L15" i="58"/>
  <c r="L14" i="58"/>
  <c r="L13" i="58"/>
  <c r="J12" i="58"/>
  <c r="L12" i="58" s="1"/>
  <c r="J11" i="58" l="1"/>
  <c r="L11" i="58" l="1"/>
  <c r="K11" i="58"/>
  <c r="J10" i="58"/>
  <c r="K17" i="58" l="1"/>
  <c r="K15" i="58"/>
  <c r="K13" i="58"/>
  <c r="K10" i="58"/>
  <c r="K45" i="58"/>
  <c r="K43" i="58"/>
  <c r="K41" i="58"/>
  <c r="K39" i="58"/>
  <c r="K37" i="58"/>
  <c r="K35" i="58"/>
  <c r="K33" i="58"/>
  <c r="K31" i="58"/>
  <c r="K29" i="58"/>
  <c r="K27" i="58"/>
  <c r="K25" i="58"/>
  <c r="K23" i="58"/>
  <c r="K21" i="58"/>
  <c r="K18" i="58"/>
  <c r="K16" i="58"/>
  <c r="K14" i="58"/>
  <c r="K46" i="58"/>
  <c r="K44" i="58"/>
  <c r="K42" i="58"/>
  <c r="K40" i="58"/>
  <c r="K38" i="58"/>
  <c r="K36" i="58"/>
  <c r="K34" i="58"/>
  <c r="K32" i="58"/>
  <c r="K30" i="58"/>
  <c r="K28" i="58"/>
  <c r="K26" i="58"/>
  <c r="K24" i="58"/>
  <c r="K22" i="58"/>
  <c r="K20" i="58"/>
  <c r="L10" i="58"/>
  <c r="K12" i="58"/>
  <c r="N213" i="62" l="1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5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E10" i="80" l="1"/>
  <c r="E11" i="80"/>
  <c r="O12" i="78" l="1"/>
  <c r="O11" i="78" s="1"/>
  <c r="O10" i="78" s="1"/>
  <c r="O25" i="78"/>
  <c r="C24" i="84"/>
  <c r="C11" i="84"/>
  <c r="C10" i="84" s="1"/>
  <c r="C43" i="88" s="1"/>
  <c r="K36" i="64"/>
  <c r="K39" i="64"/>
  <c r="I81" i="63"/>
  <c r="I80" i="63"/>
  <c r="I49" i="63"/>
  <c r="L154" i="62"/>
  <c r="N154" i="62" s="1"/>
  <c r="L126" i="62"/>
  <c r="N126" i="62" s="1"/>
  <c r="S189" i="61"/>
  <c r="S180" i="61"/>
  <c r="S124" i="61"/>
  <c r="S123" i="61"/>
  <c r="S115" i="61"/>
  <c r="O189" i="61"/>
  <c r="O180" i="61"/>
  <c r="O124" i="61"/>
  <c r="S114" i="61" l="1"/>
  <c r="S113" i="61"/>
  <c r="O123" i="61"/>
  <c r="O115" i="61"/>
  <c r="O114" i="61"/>
  <c r="O113" i="61"/>
  <c r="S102" i="61" l="1"/>
  <c r="S98" i="61"/>
  <c r="O102" i="61"/>
  <c r="O98" i="61"/>
  <c r="S97" i="61"/>
  <c r="S96" i="61"/>
  <c r="S75" i="61"/>
  <c r="S74" i="61"/>
  <c r="S73" i="61"/>
  <c r="O97" i="61"/>
  <c r="O96" i="61"/>
  <c r="O75" i="61"/>
  <c r="O74" i="61"/>
  <c r="O73" i="61"/>
  <c r="S72" i="61"/>
  <c r="O72" i="61"/>
  <c r="C33" i="88"/>
  <c r="C23" i="88"/>
  <c r="C12" i="88"/>
  <c r="C11" i="88"/>
  <c r="C10" i="88" l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42" i="88" l="1"/>
  <c r="K14" i="73" l="1"/>
  <c r="K13" i="73"/>
  <c r="D43" i="88"/>
  <c r="D35" i="88"/>
  <c r="D27" i="88"/>
  <c r="D20" i="88"/>
  <c r="D16" i="88"/>
  <c r="D11" i="88"/>
  <c r="D19" i="88"/>
  <c r="D31" i="88"/>
  <c r="D18" i="88"/>
  <c r="D37" i="88"/>
  <c r="D28" i="88"/>
  <c r="D21" i="88"/>
  <c r="D17" i="88"/>
  <c r="D12" i="88"/>
  <c r="D42" i="88"/>
  <c r="D26" i="88"/>
  <c r="D15" i="88"/>
  <c r="D38" i="88"/>
  <c r="D23" i="88"/>
  <c r="D13" i="88"/>
  <c r="D33" i="88"/>
  <c r="D10" i="88"/>
  <c r="I17" i="80"/>
  <c r="I12" i="80"/>
  <c r="K11" i="81"/>
  <c r="Q128" i="78"/>
  <c r="Q124" i="78"/>
  <c r="Q120" i="78"/>
  <c r="Q116" i="78"/>
  <c r="Q112" i="78"/>
  <c r="Q108" i="78"/>
  <c r="Q104" i="78"/>
  <c r="Q100" i="78"/>
  <c r="Q96" i="78"/>
  <c r="Q91" i="78"/>
  <c r="Q87" i="78"/>
  <c r="Q83" i="78"/>
  <c r="Q79" i="78"/>
  <c r="Q75" i="78"/>
  <c r="Q71" i="78"/>
  <c r="Q67" i="78"/>
  <c r="Q63" i="78"/>
  <c r="Q59" i="78"/>
  <c r="Q55" i="78"/>
  <c r="Q51" i="78"/>
  <c r="Q47" i="78"/>
  <c r="Q43" i="78"/>
  <c r="Q39" i="78"/>
  <c r="Q35" i="78"/>
  <c r="Q31" i="78"/>
  <c r="Q27" i="78"/>
  <c r="Q22" i="78"/>
  <c r="Q18" i="78"/>
  <c r="Q14" i="78"/>
  <c r="Q10" i="78"/>
  <c r="K90" i="76"/>
  <c r="K86" i="76"/>
  <c r="K82" i="76"/>
  <c r="K78" i="76"/>
  <c r="K74" i="76"/>
  <c r="K70" i="76"/>
  <c r="K66" i="76"/>
  <c r="K62" i="76"/>
  <c r="K58" i="76"/>
  <c r="K54" i="76"/>
  <c r="K50" i="76"/>
  <c r="K46" i="76"/>
  <c r="K42" i="76"/>
  <c r="K37" i="76"/>
  <c r="K33" i="76"/>
  <c r="K29" i="76"/>
  <c r="K25" i="76"/>
  <c r="K21" i="76"/>
  <c r="K17" i="76"/>
  <c r="K13" i="76"/>
  <c r="K37" i="73"/>
  <c r="K33" i="73"/>
  <c r="K29" i="73"/>
  <c r="K25" i="73"/>
  <c r="K20" i="73"/>
  <c r="K12" i="73"/>
  <c r="M14" i="72"/>
  <c r="S29" i="71"/>
  <c r="S24" i="71"/>
  <c r="S19" i="71"/>
  <c r="S15" i="71"/>
  <c r="S11" i="71"/>
  <c r="K13" i="67"/>
  <c r="L21" i="66"/>
  <c r="L17" i="66"/>
  <c r="L12" i="66"/>
  <c r="L13" i="65"/>
  <c r="O37" i="64"/>
  <c r="O32" i="64"/>
  <c r="O27" i="64"/>
  <c r="O23" i="64"/>
  <c r="O19" i="64"/>
  <c r="O15" i="64"/>
  <c r="O11" i="64"/>
  <c r="N97" i="63"/>
  <c r="N93" i="63"/>
  <c r="I16" i="80"/>
  <c r="I11" i="80"/>
  <c r="K10" i="81"/>
  <c r="Q131" i="78"/>
  <c r="Q127" i="78"/>
  <c r="Q123" i="78"/>
  <c r="Q119" i="78"/>
  <c r="Q115" i="78"/>
  <c r="Q111" i="78"/>
  <c r="Q107" i="78"/>
  <c r="Q103" i="78"/>
  <c r="Q99" i="78"/>
  <c r="Q95" i="78"/>
  <c r="Q90" i="78"/>
  <c r="Q86" i="78"/>
  <c r="Q82" i="78"/>
  <c r="Q78" i="78"/>
  <c r="Q74" i="78"/>
  <c r="Q70" i="78"/>
  <c r="Q66" i="78"/>
  <c r="Q62" i="78"/>
  <c r="Q58" i="78"/>
  <c r="Q54" i="78"/>
  <c r="Q50" i="78"/>
  <c r="Q46" i="78"/>
  <c r="Q42" i="78"/>
  <c r="Q38" i="78"/>
  <c r="Q34" i="78"/>
  <c r="Q30" i="78"/>
  <c r="Q26" i="78"/>
  <c r="Q21" i="78"/>
  <c r="Q17" i="78"/>
  <c r="Q13" i="78"/>
  <c r="K94" i="76"/>
  <c r="K89" i="76"/>
  <c r="K85" i="76"/>
  <c r="K81" i="76"/>
  <c r="K77" i="76"/>
  <c r="K73" i="76"/>
  <c r="K69" i="76"/>
  <c r="K65" i="76"/>
  <c r="K61" i="76"/>
  <c r="K57" i="76"/>
  <c r="K53" i="76"/>
  <c r="K49" i="76"/>
  <c r="K45" i="76"/>
  <c r="K41" i="76"/>
  <c r="K36" i="76"/>
  <c r="K32" i="76"/>
  <c r="K28" i="76"/>
  <c r="K24" i="76"/>
  <c r="K20" i="76"/>
  <c r="K16" i="76"/>
  <c r="K12" i="76"/>
  <c r="K36" i="73"/>
  <c r="K32" i="73"/>
  <c r="K28" i="73"/>
  <c r="K24" i="73"/>
  <c r="K18" i="73"/>
  <c r="K11" i="73"/>
  <c r="M13" i="72"/>
  <c r="S28" i="71"/>
  <c r="S23" i="71"/>
  <c r="S18" i="71"/>
  <c r="S14" i="71"/>
  <c r="K16" i="67"/>
  <c r="K12" i="67"/>
  <c r="L20" i="66"/>
  <c r="L15" i="66"/>
  <c r="L11" i="66"/>
  <c r="L12" i="65"/>
  <c r="O40" i="64"/>
  <c r="O36" i="64"/>
  <c r="O31" i="64"/>
  <c r="O26" i="64"/>
  <c r="O22" i="64"/>
  <c r="O18" i="64"/>
  <c r="O14" i="64"/>
  <c r="N96" i="63"/>
  <c r="N91" i="63"/>
  <c r="N87" i="63"/>
  <c r="N83" i="63"/>
  <c r="N79" i="63"/>
  <c r="I15" i="80"/>
  <c r="I10" i="80"/>
  <c r="Q130" i="78"/>
  <c r="Q126" i="78"/>
  <c r="Q122" i="78"/>
  <c r="Q118" i="78"/>
  <c r="Q114" i="78"/>
  <c r="Q110" i="78"/>
  <c r="Q106" i="78"/>
  <c r="Q102" i="78"/>
  <c r="Q98" i="78"/>
  <c r="Q94" i="78"/>
  <c r="Q89" i="78"/>
  <c r="Q85" i="78"/>
  <c r="Q81" i="78"/>
  <c r="Q77" i="78"/>
  <c r="Q73" i="78"/>
  <c r="Q69" i="78"/>
  <c r="Q65" i="78"/>
  <c r="Q61" i="78"/>
  <c r="Q57" i="78"/>
  <c r="Q53" i="78"/>
  <c r="Q49" i="78"/>
  <c r="Q45" i="78"/>
  <c r="Q41" i="78"/>
  <c r="Q37" i="78"/>
  <c r="Q33" i="78"/>
  <c r="Q29" i="78"/>
  <c r="Q25" i="78"/>
  <c r="Q20" i="78"/>
  <c r="Q16" i="78"/>
  <c r="Q12" i="78"/>
  <c r="K93" i="76"/>
  <c r="K88" i="76"/>
  <c r="K84" i="76"/>
  <c r="K80" i="76"/>
  <c r="K76" i="76"/>
  <c r="K72" i="76"/>
  <c r="K68" i="76"/>
  <c r="K64" i="76"/>
  <c r="K60" i="76"/>
  <c r="K56" i="76"/>
  <c r="K52" i="76"/>
  <c r="K48" i="76"/>
  <c r="K44" i="76"/>
  <c r="K40" i="76"/>
  <c r="K35" i="76"/>
  <c r="K31" i="76"/>
  <c r="K27" i="76"/>
  <c r="K23" i="76"/>
  <c r="K19" i="76"/>
  <c r="K15" i="76"/>
  <c r="K11" i="76"/>
  <c r="K39" i="73"/>
  <c r="K35" i="73"/>
  <c r="K31" i="73"/>
  <c r="K27" i="73"/>
  <c r="K22" i="73"/>
  <c r="K17" i="73"/>
  <c r="M16" i="72"/>
  <c r="M12" i="72"/>
  <c r="S26" i="71"/>
  <c r="S22" i="71"/>
  <c r="S17" i="71"/>
  <c r="S13" i="71"/>
  <c r="K15" i="67"/>
  <c r="K11" i="67"/>
  <c r="L19" i="66"/>
  <c r="L14" i="66"/>
  <c r="L15" i="65"/>
  <c r="L11" i="65"/>
  <c r="O39" i="64"/>
  <c r="O35" i="64"/>
  <c r="O29" i="64"/>
  <c r="O25" i="64"/>
  <c r="O21" i="64"/>
  <c r="O17" i="64"/>
  <c r="O13" i="64"/>
  <c r="N95" i="63"/>
  <c r="N90" i="63"/>
  <c r="N86" i="63"/>
  <c r="N82" i="63"/>
  <c r="N78" i="63"/>
  <c r="I13" i="80"/>
  <c r="Q117" i="78"/>
  <c r="Q101" i="78"/>
  <c r="Q76" i="78"/>
  <c r="Q60" i="78"/>
  <c r="Q44" i="78"/>
  <c r="Q28" i="78"/>
  <c r="Q11" i="78"/>
  <c r="K79" i="76"/>
  <c r="K63" i="76"/>
  <c r="K47" i="76"/>
  <c r="K30" i="76"/>
  <c r="K14" i="76"/>
  <c r="K38" i="73"/>
  <c r="K21" i="73"/>
  <c r="S25" i="71"/>
  <c r="K14" i="67"/>
  <c r="L14" i="65"/>
  <c r="O34" i="64"/>
  <c r="O16" i="64"/>
  <c r="N85" i="63"/>
  <c r="N77" i="63"/>
  <c r="N73" i="63"/>
  <c r="N69" i="63"/>
  <c r="N65" i="63"/>
  <c r="N61" i="63"/>
  <c r="N57" i="63"/>
  <c r="N53" i="63"/>
  <c r="N49" i="63"/>
  <c r="N45" i="63"/>
  <c r="N40" i="63"/>
  <c r="N36" i="63"/>
  <c r="N32" i="63"/>
  <c r="N28" i="63"/>
  <c r="N23" i="63"/>
  <c r="N19" i="63"/>
  <c r="N15" i="63"/>
  <c r="N11" i="63"/>
  <c r="O213" i="62"/>
  <c r="O209" i="62"/>
  <c r="O205" i="62"/>
  <c r="O201" i="62"/>
  <c r="O197" i="62"/>
  <c r="O192" i="62"/>
  <c r="O187" i="62"/>
  <c r="O183" i="62"/>
  <c r="O179" i="62"/>
  <c r="O175" i="62"/>
  <c r="O171" i="62"/>
  <c r="O167" i="62"/>
  <c r="O163" i="62"/>
  <c r="O159" i="62"/>
  <c r="O155" i="62"/>
  <c r="O149" i="62"/>
  <c r="O145" i="62"/>
  <c r="O190" i="62"/>
  <c r="O139" i="62"/>
  <c r="O135" i="62"/>
  <c r="O131" i="62"/>
  <c r="O127" i="62"/>
  <c r="O122" i="62"/>
  <c r="O118" i="62"/>
  <c r="O114" i="62"/>
  <c r="O110" i="62"/>
  <c r="O106" i="62"/>
  <c r="O102" i="62"/>
  <c r="O98" i="62"/>
  <c r="O94" i="62"/>
  <c r="O90" i="62"/>
  <c r="O86" i="62"/>
  <c r="O81" i="62"/>
  <c r="O77" i="62"/>
  <c r="O73" i="62"/>
  <c r="O69" i="62"/>
  <c r="O65" i="62"/>
  <c r="O61" i="62"/>
  <c r="O57" i="62"/>
  <c r="O53" i="62"/>
  <c r="O49" i="62"/>
  <c r="O45" i="62"/>
  <c r="O40" i="62"/>
  <c r="O36" i="62"/>
  <c r="O32" i="62"/>
  <c r="O28" i="62"/>
  <c r="K12" i="81"/>
  <c r="Q129" i="78"/>
  <c r="Q113" i="78"/>
  <c r="Q97" i="78"/>
  <c r="Q88" i="78"/>
  <c r="Q72" i="78"/>
  <c r="Q56" i="78"/>
  <c r="Q40" i="78"/>
  <c r="Q23" i="78"/>
  <c r="K92" i="76"/>
  <c r="K75" i="76"/>
  <c r="K59" i="76"/>
  <c r="K43" i="76"/>
  <c r="K26" i="76"/>
  <c r="K34" i="73"/>
  <c r="K16" i="73"/>
  <c r="S21" i="71"/>
  <c r="L22" i="66"/>
  <c r="O28" i="64"/>
  <c r="O12" i="64"/>
  <c r="N94" i="63"/>
  <c r="N84" i="63"/>
  <c r="N76" i="63"/>
  <c r="N72" i="63"/>
  <c r="N68" i="63"/>
  <c r="N64" i="63"/>
  <c r="N60" i="63"/>
  <c r="N56" i="63"/>
  <c r="N52" i="63"/>
  <c r="N48" i="63"/>
  <c r="N44" i="63"/>
  <c r="N39" i="63"/>
  <c r="N35" i="63"/>
  <c r="N31" i="63"/>
  <c r="N27" i="63"/>
  <c r="N22" i="63"/>
  <c r="N18" i="63"/>
  <c r="N14" i="63"/>
  <c r="O212" i="62"/>
  <c r="O208" i="62"/>
  <c r="O204" i="62"/>
  <c r="O200" i="62"/>
  <c r="O196" i="62"/>
  <c r="O191" i="62"/>
  <c r="O186" i="62"/>
  <c r="O182" i="62"/>
  <c r="O178" i="62"/>
  <c r="O174" i="62"/>
  <c r="O170" i="62"/>
  <c r="O166" i="62"/>
  <c r="O162" i="62"/>
  <c r="O158" i="62"/>
  <c r="O152" i="62"/>
  <c r="O148" i="62"/>
  <c r="O144" i="62"/>
  <c r="O142" i="62"/>
  <c r="O138" i="62"/>
  <c r="O134" i="62"/>
  <c r="O130" i="62"/>
  <c r="O126" i="62"/>
  <c r="O121" i="62"/>
  <c r="O117" i="62"/>
  <c r="O113" i="62"/>
  <c r="O109" i="62"/>
  <c r="O105" i="62"/>
  <c r="O101" i="62"/>
  <c r="O97" i="62"/>
  <c r="O93" i="62"/>
  <c r="Q121" i="78"/>
  <c r="Q105" i="78"/>
  <c r="Q80" i="78"/>
  <c r="Q64" i="78"/>
  <c r="Q48" i="78"/>
  <c r="Q32" i="78"/>
  <c r="Q15" i="78"/>
  <c r="K83" i="76"/>
  <c r="K67" i="76"/>
  <c r="K51" i="76"/>
  <c r="K34" i="76"/>
  <c r="K18" i="76"/>
  <c r="K26" i="73"/>
  <c r="M11" i="72"/>
  <c r="S12" i="71"/>
  <c r="L13" i="66"/>
  <c r="O38" i="64"/>
  <c r="O20" i="64"/>
  <c r="N88" i="63"/>
  <c r="N80" i="63"/>
  <c r="N74" i="63"/>
  <c r="N70" i="63"/>
  <c r="N66" i="63"/>
  <c r="N62" i="63"/>
  <c r="N58" i="63"/>
  <c r="N54" i="63"/>
  <c r="N50" i="63"/>
  <c r="N46" i="63"/>
  <c r="N41" i="63"/>
  <c r="N37" i="63"/>
  <c r="N33" i="63"/>
  <c r="N29" i="63"/>
  <c r="N24" i="63"/>
  <c r="N20" i="63"/>
  <c r="N16" i="63"/>
  <c r="N12" i="63"/>
  <c r="O154" i="62"/>
  <c r="O210" i="62"/>
  <c r="O206" i="62"/>
  <c r="O202" i="62"/>
  <c r="O198" i="62"/>
  <c r="O194" i="62"/>
  <c r="O188" i="62"/>
  <c r="O184" i="62"/>
  <c r="O180" i="62"/>
  <c r="O176" i="62"/>
  <c r="O172" i="62"/>
  <c r="O168" i="62"/>
  <c r="O164" i="62"/>
  <c r="O160" i="62"/>
  <c r="O156" i="62"/>
  <c r="O150" i="62"/>
  <c r="O146" i="62"/>
  <c r="O143" i="62"/>
  <c r="O140" i="62"/>
  <c r="O136" i="62"/>
  <c r="O132" i="62"/>
  <c r="O128" i="62"/>
  <c r="O123" i="62"/>
  <c r="O119" i="62"/>
  <c r="O115" i="62"/>
  <c r="O111" i="62"/>
  <c r="O107" i="62"/>
  <c r="Q109" i="78"/>
  <c r="Q52" i="78"/>
  <c r="K71" i="76"/>
  <c r="M15" i="72"/>
  <c r="N71" i="63"/>
  <c r="N55" i="63"/>
  <c r="N38" i="63"/>
  <c r="N21" i="63"/>
  <c r="O199" i="62"/>
  <c r="O181" i="62"/>
  <c r="O165" i="62"/>
  <c r="O147" i="62"/>
  <c r="O133" i="62"/>
  <c r="O116" i="62"/>
  <c r="O103" i="62"/>
  <c r="O95" i="62"/>
  <c r="O88" i="62"/>
  <c r="O82" i="62"/>
  <c r="O76" i="62"/>
  <c r="O71" i="62"/>
  <c r="O66" i="62"/>
  <c r="O60" i="62"/>
  <c r="O55" i="62"/>
  <c r="O50" i="62"/>
  <c r="O44" i="62"/>
  <c r="O38" i="62"/>
  <c r="O33" i="62"/>
  <c r="O27" i="62"/>
  <c r="O23" i="62"/>
  <c r="O19" i="62"/>
  <c r="O15" i="62"/>
  <c r="O11" i="62"/>
  <c r="O24" i="64"/>
  <c r="N67" i="63"/>
  <c r="N34" i="63"/>
  <c r="N17" i="63"/>
  <c r="O195" i="62"/>
  <c r="O177" i="62"/>
  <c r="O193" i="62"/>
  <c r="O129" i="62"/>
  <c r="O100" i="62"/>
  <c r="O92" i="62"/>
  <c r="O80" i="62"/>
  <c r="O75" i="62"/>
  <c r="O64" i="62"/>
  <c r="O59" i="62"/>
  <c r="O54" i="62"/>
  <c r="O43" i="62"/>
  <c r="O37" i="62"/>
  <c r="O26" i="62"/>
  <c r="O18" i="62"/>
  <c r="O14" i="62"/>
  <c r="O137" i="62"/>
  <c r="O89" i="62"/>
  <c r="O78" i="62"/>
  <c r="O67" i="62"/>
  <c r="O51" i="62"/>
  <c r="O34" i="62"/>
  <c r="O24" i="62"/>
  <c r="O12" i="62"/>
  <c r="Q92" i="78"/>
  <c r="Q36" i="78"/>
  <c r="K55" i="76"/>
  <c r="S16" i="71"/>
  <c r="N89" i="63"/>
  <c r="N51" i="63"/>
  <c r="O211" i="62"/>
  <c r="O161" i="62"/>
  <c r="O112" i="62"/>
  <c r="O87" i="62"/>
  <c r="O70" i="62"/>
  <c r="O48" i="62"/>
  <c r="O31" i="62"/>
  <c r="O22" i="62"/>
  <c r="O104" i="62"/>
  <c r="O72" i="62"/>
  <c r="O46" i="62"/>
  <c r="O20" i="62"/>
  <c r="Q84" i="78"/>
  <c r="Q19" i="78"/>
  <c r="K39" i="76"/>
  <c r="L18" i="66"/>
  <c r="N81" i="63"/>
  <c r="N63" i="63"/>
  <c r="N47" i="63"/>
  <c r="N30" i="63"/>
  <c r="N13" i="63"/>
  <c r="O207" i="62"/>
  <c r="O189" i="62"/>
  <c r="O173" i="62"/>
  <c r="O157" i="62"/>
  <c r="O141" i="62"/>
  <c r="O125" i="62"/>
  <c r="O108" i="62"/>
  <c r="O99" i="62"/>
  <c r="O91" i="62"/>
  <c r="O84" i="62"/>
  <c r="O79" i="62"/>
  <c r="O74" i="62"/>
  <c r="O68" i="62"/>
  <c r="O63" i="62"/>
  <c r="O58" i="62"/>
  <c r="O52" i="62"/>
  <c r="O47" i="62"/>
  <c r="O42" i="62"/>
  <c r="O35" i="62"/>
  <c r="O30" i="62"/>
  <c r="O25" i="62"/>
  <c r="O21" i="62"/>
  <c r="O17" i="62"/>
  <c r="O13" i="62"/>
  <c r="Q125" i="78"/>
  <c r="Q68" i="78"/>
  <c r="K87" i="76"/>
  <c r="K22" i="76"/>
  <c r="K30" i="73"/>
  <c r="N75" i="63"/>
  <c r="N59" i="63"/>
  <c r="N42" i="63"/>
  <c r="N26" i="63"/>
  <c r="O203" i="62"/>
  <c r="O185" i="62"/>
  <c r="O169" i="62"/>
  <c r="O151" i="62"/>
  <c r="O120" i="62"/>
  <c r="O96" i="62"/>
  <c r="O83" i="62"/>
  <c r="O62" i="62"/>
  <c r="O56" i="62"/>
  <c r="O39" i="62"/>
  <c r="O29" i="62"/>
  <c r="O16" i="62"/>
  <c r="U337" i="61"/>
  <c r="U333" i="61"/>
  <c r="U329" i="61"/>
  <c r="U325" i="61"/>
  <c r="U321" i="61"/>
  <c r="U317" i="61"/>
  <c r="U313" i="61"/>
  <c r="U309" i="61"/>
  <c r="U305" i="61"/>
  <c r="U301" i="61"/>
  <c r="U297" i="61"/>
  <c r="U293" i="61"/>
  <c r="U289" i="61"/>
  <c r="U285" i="61"/>
  <c r="U281" i="61"/>
  <c r="U277" i="61"/>
  <c r="U273" i="61"/>
  <c r="U269" i="61"/>
  <c r="U265" i="61"/>
  <c r="U261" i="61"/>
  <c r="U257" i="61"/>
  <c r="U252" i="61"/>
  <c r="U247" i="61"/>
  <c r="U243" i="61"/>
  <c r="U238" i="61"/>
  <c r="U234" i="61"/>
  <c r="U230" i="61"/>
  <c r="U226" i="61"/>
  <c r="U222" i="61"/>
  <c r="U218" i="61"/>
  <c r="U214" i="61"/>
  <c r="U210" i="61"/>
  <c r="U206" i="61"/>
  <c r="U202" i="61"/>
  <c r="U198" i="61"/>
  <c r="U194" i="61"/>
  <c r="U190" i="61"/>
  <c r="U186" i="61"/>
  <c r="U182" i="61"/>
  <c r="U178" i="61"/>
  <c r="U174" i="61"/>
  <c r="U170" i="61"/>
  <c r="U166" i="61"/>
  <c r="U162" i="61"/>
  <c r="U157" i="61"/>
  <c r="U153" i="61"/>
  <c r="U149" i="61"/>
  <c r="U145" i="61"/>
  <c r="U141" i="61"/>
  <c r="U137" i="61"/>
  <c r="U133" i="61"/>
  <c r="U129" i="61"/>
  <c r="U125" i="61"/>
  <c r="U121" i="61"/>
  <c r="U117" i="61"/>
  <c r="U113" i="61"/>
  <c r="U109" i="61"/>
  <c r="U105" i="61"/>
  <c r="U101" i="61"/>
  <c r="U97" i="61"/>
  <c r="U93" i="61"/>
  <c r="U89" i="61"/>
  <c r="U85" i="61"/>
  <c r="U81" i="61"/>
  <c r="U77" i="61"/>
  <c r="U73" i="61"/>
  <c r="U69" i="61"/>
  <c r="U65" i="61"/>
  <c r="U61" i="61"/>
  <c r="U57" i="61"/>
  <c r="U53" i="61"/>
  <c r="U49" i="61"/>
  <c r="U45" i="61"/>
  <c r="U41" i="61"/>
  <c r="U37" i="61"/>
  <c r="U33" i="61"/>
  <c r="U29" i="61"/>
  <c r="U25" i="61"/>
  <c r="U21" i="61"/>
  <c r="U17" i="61"/>
  <c r="U13" i="61"/>
  <c r="R59" i="59"/>
  <c r="R54" i="59"/>
  <c r="R50" i="59"/>
  <c r="R46" i="59"/>
  <c r="R42" i="59"/>
  <c r="R37" i="59"/>
  <c r="R33" i="59"/>
  <c r="R29" i="59"/>
  <c r="R24" i="59"/>
  <c r="R20" i="59"/>
  <c r="U336" i="61"/>
  <c r="U332" i="61"/>
  <c r="U328" i="61"/>
  <c r="U324" i="61"/>
  <c r="U320" i="61"/>
  <c r="U316" i="61"/>
  <c r="U312" i="61"/>
  <c r="U308" i="61"/>
  <c r="U304" i="61"/>
  <c r="U300" i="61"/>
  <c r="U296" i="61"/>
  <c r="U292" i="61"/>
  <c r="U288" i="61"/>
  <c r="U284" i="61"/>
  <c r="U280" i="61"/>
  <c r="U276" i="61"/>
  <c r="U272" i="61"/>
  <c r="U268" i="61"/>
  <c r="U264" i="61"/>
  <c r="U260" i="61"/>
  <c r="U255" i="61"/>
  <c r="U251" i="61"/>
  <c r="U246" i="61"/>
  <c r="U241" i="61"/>
  <c r="U237" i="61"/>
  <c r="U233" i="61"/>
  <c r="U229" i="61"/>
  <c r="U225" i="61"/>
  <c r="U221" i="61"/>
  <c r="U217" i="61"/>
  <c r="U213" i="61"/>
  <c r="U209" i="61"/>
  <c r="U205" i="61"/>
  <c r="U201" i="61"/>
  <c r="U197" i="61"/>
  <c r="U193" i="61"/>
  <c r="U189" i="61"/>
  <c r="U185" i="61"/>
  <c r="U181" i="61"/>
  <c r="U177" i="61"/>
  <c r="U173" i="61"/>
  <c r="U169" i="61"/>
  <c r="U165" i="61"/>
  <c r="U161" i="61"/>
  <c r="U156" i="61"/>
  <c r="U152" i="61"/>
  <c r="U148" i="61"/>
  <c r="U144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8" i="61"/>
  <c r="U24" i="61"/>
  <c r="U20" i="61"/>
  <c r="U16" i="61"/>
  <c r="U12" i="61"/>
  <c r="R57" i="59"/>
  <c r="R53" i="59"/>
  <c r="R49" i="59"/>
  <c r="R45" i="59"/>
  <c r="U335" i="61"/>
  <c r="U331" i="61"/>
  <c r="U327" i="61"/>
  <c r="U323" i="61"/>
  <c r="U319" i="61"/>
  <c r="U315" i="61"/>
  <c r="U311" i="61"/>
  <c r="U307" i="61"/>
  <c r="U303" i="61"/>
  <c r="U299" i="61"/>
  <c r="U295" i="61"/>
  <c r="U291" i="61"/>
  <c r="U287" i="61"/>
  <c r="U283" i="61"/>
  <c r="U279" i="61"/>
  <c r="U275" i="61"/>
  <c r="U271" i="61"/>
  <c r="U267" i="61"/>
  <c r="U263" i="61"/>
  <c r="U259" i="61"/>
  <c r="U254" i="61"/>
  <c r="U250" i="61"/>
  <c r="U245" i="61"/>
  <c r="U240" i="61"/>
  <c r="U236" i="61"/>
  <c r="U232" i="61"/>
  <c r="U228" i="61"/>
  <c r="U224" i="61"/>
  <c r="U220" i="61"/>
  <c r="U216" i="61"/>
  <c r="U212" i="61"/>
  <c r="U208" i="61"/>
  <c r="U204" i="61"/>
  <c r="U200" i="61"/>
  <c r="U196" i="61"/>
  <c r="U192" i="61"/>
  <c r="U188" i="61"/>
  <c r="U184" i="61"/>
  <c r="U180" i="61"/>
  <c r="U176" i="61"/>
  <c r="U172" i="61"/>
  <c r="U168" i="61"/>
  <c r="U164" i="61"/>
  <c r="U160" i="61"/>
  <c r="U155" i="61"/>
  <c r="U151" i="61"/>
  <c r="U147" i="61"/>
  <c r="U143" i="61"/>
  <c r="U139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43" i="61"/>
  <c r="U39" i="61"/>
  <c r="U35" i="61"/>
  <c r="U31" i="61"/>
  <c r="U27" i="61"/>
  <c r="U23" i="61"/>
  <c r="U19" i="61"/>
  <c r="U15" i="61"/>
  <c r="U11" i="61"/>
  <c r="R56" i="59"/>
  <c r="R52" i="59"/>
  <c r="R48" i="59"/>
  <c r="R44" i="59"/>
  <c r="R39" i="59"/>
  <c r="R35" i="59"/>
  <c r="R31" i="59"/>
  <c r="R27" i="59"/>
  <c r="R22" i="59"/>
  <c r="R18" i="59"/>
  <c r="U334" i="61"/>
  <c r="U318" i="61"/>
  <c r="U302" i="61"/>
  <c r="U286" i="61"/>
  <c r="U270" i="61"/>
  <c r="U253" i="61"/>
  <c r="U235" i="61"/>
  <c r="U219" i="61"/>
  <c r="U203" i="61"/>
  <c r="U187" i="61"/>
  <c r="U171" i="61"/>
  <c r="U154" i="61"/>
  <c r="U138" i="61"/>
  <c r="U122" i="61"/>
  <c r="U106" i="61"/>
  <c r="U90" i="61"/>
  <c r="U74" i="61"/>
  <c r="U58" i="61"/>
  <c r="U42" i="61"/>
  <c r="U26" i="61"/>
  <c r="R60" i="59"/>
  <c r="R43" i="59"/>
  <c r="R34" i="59"/>
  <c r="R25" i="59"/>
  <c r="R17" i="59"/>
  <c r="R13" i="59"/>
  <c r="U22" i="61"/>
  <c r="R40" i="59"/>
  <c r="R23" i="59"/>
  <c r="R12" i="59"/>
  <c r="U310" i="61"/>
  <c r="U278" i="61"/>
  <c r="U244" i="61"/>
  <c r="U211" i="61"/>
  <c r="U179" i="61"/>
  <c r="U130" i="61"/>
  <c r="U114" i="61"/>
  <c r="U66" i="61"/>
  <c r="U50" i="61"/>
  <c r="U18" i="61"/>
  <c r="R38" i="59"/>
  <c r="R21" i="59"/>
  <c r="R11" i="59"/>
  <c r="U330" i="61"/>
  <c r="U314" i="61"/>
  <c r="U298" i="61"/>
  <c r="U282" i="61"/>
  <c r="U266" i="61"/>
  <c r="U249" i="61"/>
  <c r="U231" i="61"/>
  <c r="U215" i="61"/>
  <c r="U199" i="61"/>
  <c r="U183" i="61"/>
  <c r="U167" i="61"/>
  <c r="U150" i="61"/>
  <c r="U134" i="61"/>
  <c r="U118" i="61"/>
  <c r="U102" i="61"/>
  <c r="U86" i="61"/>
  <c r="U70" i="61"/>
  <c r="U54" i="61"/>
  <c r="U38" i="61"/>
  <c r="R55" i="59"/>
  <c r="R32" i="59"/>
  <c r="R16" i="59"/>
  <c r="U326" i="61"/>
  <c r="U294" i="61"/>
  <c r="U262" i="61"/>
  <c r="U227" i="61"/>
  <c r="U195" i="61"/>
  <c r="U163" i="61"/>
  <c r="U146" i="61"/>
  <c r="U98" i="61"/>
  <c r="U82" i="61"/>
  <c r="U34" i="61"/>
  <c r="R51" i="59"/>
  <c r="R30" i="59"/>
  <c r="R15" i="59"/>
  <c r="U338" i="61"/>
  <c r="U322" i="61"/>
  <c r="U306" i="61"/>
  <c r="U290" i="61"/>
  <c r="U274" i="61"/>
  <c r="U258" i="61"/>
  <c r="U239" i="61"/>
  <c r="U223" i="61"/>
  <c r="U207" i="61"/>
  <c r="U191" i="61"/>
  <c r="U175" i="61"/>
  <c r="U158" i="61"/>
  <c r="U142" i="61"/>
  <c r="U126" i="61"/>
  <c r="U110" i="61"/>
  <c r="U94" i="61"/>
  <c r="U78" i="61"/>
  <c r="U62" i="61"/>
  <c r="U46" i="61"/>
  <c r="U30" i="61"/>
  <c r="U14" i="61"/>
  <c r="R47" i="59"/>
  <c r="R36" i="59"/>
  <c r="R28" i="59"/>
  <c r="R19" i="59"/>
  <c r="R14" i="59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191231]}"/>
    <s v="{[Medida].[Medida].&amp;[2]}"/>
    <s v="{[Keren].[Keren].[All]}"/>
    <s v="{[Cheshbon KM].[Hie Peilut].[Peilut 7].&amp;[Kod_Peilut_L7_707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8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  <mdx n="0" f="v">
      <t c="3" si="36">
        <n x="1" s="1"/>
        <n x="46"/>
        <n x="35"/>
      </t>
    </mdx>
  </mdxMetadata>
  <valueMetadata count="3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</valueMetadata>
</metadata>
</file>

<file path=xl/sharedStrings.xml><?xml version="1.0" encoding="utf-8"?>
<sst xmlns="http://schemas.openxmlformats.org/spreadsheetml/2006/main" count="7833" uniqueCount="2176">
  <si>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</si>
  <si>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</si>
  <si>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</si>
  <si>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</si>
  <si>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</si>
  <si>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</si>
  <si>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</si>
  <si>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</si>
  <si>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</si>
  <si>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</si>
  <si>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</si>
  <si>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</si>
  <si>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</si>
  <si>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</si>
  <si>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</si>
  <si>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</si>
  <si>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</si>
  <si>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</si>
  <si>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</si>
  <si>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</si>
  <si>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</si>
  <si>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</si>
  <si>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</si>
  <si>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</si>
  <si>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</si>
  <si>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</si>
  <si>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</si>
  <si>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</si>
  <si>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</si>
  <si>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</si>
  <si>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</si>
  <si>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</si>
  <si>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</si>
  <si>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</si>
  <si>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</si>
  <si>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</si>
  <si>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</si>
  <si>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</si>
  <si>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</si>
  <si>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</si>
  <si>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</si>
  <si>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</si>
  <si>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</si>
  <si>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</si>
  <si>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</si>
  <si>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</si>
  <si>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</si>
  <si>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</si>
  <si>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</si>
  <si>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</si>
  <si>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</si>
  <si>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</si>
  <si>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</si>
  <si>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</si>
  <si>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</si>
  <si>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</si>
  <si>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</si>
  <si>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</si>
  <si>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</si>
  <si>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</si>
  <si>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</si>
  <si>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</si>
  <si>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</si>
  <si>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</si>
  <si>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</si>
  <si>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</si>
  <si>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</si>
  <si>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</si>
  <si>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</si>
  <si>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</si>
  <si>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</si>
  <si>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</si>
  <si>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</si>
  <si>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</si>
  <si>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</si>
  <si>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</si>
  <si>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</si>
  <si>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</si>
  <si>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</si>
  <si>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</si>
  <si>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</si>
  <si>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</si>
  <si>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</si>
  <si>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</si>
  <si>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</si>
  <si>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</si>
  <si>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</si>
  <si>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</si>
  <si>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</si>
  <si>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</si>
  <si>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</si>
  <si>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</si>
  <si>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</si>
  <si>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</si>
  <si>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</si>
  <si>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</si>
  <si>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</si>
  <si>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</si>
  <si>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</si>
  <si>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</si>
  <si>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</si>
  <si>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</si>
  <si>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</si>
  <si>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</si>
  <si>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</si>
  <si>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</si>
  <si>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</si>
  <si>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</si>
  <si>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</si>
  <si>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</si>
  <si>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</si>
  <si>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</si>
  <si>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</si>
  <si>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</si>
  <si>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</si>
  <si>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</si>
  <si>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</si>
  <si>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</si>
  <si>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</si>
  <si>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</si>
  <si>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</si>
  <si>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</si>
  <si>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</si>
  <si>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</si>
  <si>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</si>
  <si>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</si>
  <si>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</si>
  <si>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</si>
  <si>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</si>
  <si>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</si>
  <si>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</si>
  <si>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</si>
  <si>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</si>
  <si>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</si>
  <si>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</si>
  <si>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</si>
  <si>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</si>
  <si>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</si>
  <si>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</si>
  <si>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</si>
  <si>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</si>
  <si>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</si>
  <si>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</si>
  <si>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</si>
  <si>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</si>
  <si>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</si>
  <si>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</si>
  <si>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</si>
  <si>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</si>
  <si>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</si>
  <si>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</si>
  <si>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</si>
  <si>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</si>
  <si>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</si>
  <si>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</si>
  <si>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</si>
  <si>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</si>
  <si>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</si>
  <si>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</si>
  <si>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</si>
  <si>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</si>
  <si>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</si>
  <si>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</si>
  <si>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</si>
  <si>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</si>
  <si>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</si>
  <si>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</si>
  <si>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</si>
  <si>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</si>
  <si>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</si>
  <si>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</si>
  <si>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</si>
  <si>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</si>
  <si>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</si>
  <si>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</si>
  <si>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</si>
  <si>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</si>
  <si>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</si>
  <si>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</si>
  <si>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</si>
  <si>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</si>
  <si>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</si>
  <si>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</si>
  <si>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</si>
  <si>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</si>
  <si>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</si>
  <si>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</si>
  <si>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</si>
  <si>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</si>
  <si>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</si>
  <si>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</si>
  <si>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</si>
  <si>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</si>
  <si>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</si>
  <si>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</si>
  <si>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</si>
  <si>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</si>
  <si>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</si>
  <si>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</si>
  <si>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</si>
  <si>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</si>
  <si>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</si>
  <si>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</si>
  <si>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</si>
  <si>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</si>
  <si>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</si>
  <si>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</si>
  <si>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</si>
  <si>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</si>
  <si>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</si>
  <si>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</si>
  <si>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</si>
  <si>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</si>
  <si>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</si>
  <si>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</si>
  <si>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</si>
  <si>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</si>
  <si>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</si>
  <si>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</si>
  <si>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</si>
  <si>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</si>
  <si>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</si>
  <si>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</si>
  <si>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</si>
  <si>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</si>
  <si>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</si>
  <si>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</si>
  <si>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</si>
  <si>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</si>
  <si>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</si>
  <si>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31/12/2019</t>
  </si>
  <si>
    <t>מגדל מקפת קרנות פנסיה וקופות גמל בע"מ</t>
  </si>
  <si>
    <t>מגדל מקפת משלימה (מספר אוצר 659) - מסלול לבני 50 ומטה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</si>
  <si>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</si>
  <si>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</si>
  <si>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</si>
  <si>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</si>
  <si>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</si>
  <si>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</si>
  <si>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</si>
  <si>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</si>
  <si>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</si>
  <si>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</si>
  <si>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</si>
  <si>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</si>
  <si>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</si>
  <si>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</si>
  <si>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</si>
  <si>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</si>
  <si>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</si>
  <si>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</si>
  <si>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</si>
  <si>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</si>
  <si>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</si>
  <si>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</si>
  <si>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</si>
  <si>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</si>
  <si>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</si>
  <si>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1110</t>
  </si>
  <si>
    <t>8201113</t>
  </si>
  <si>
    <t>מקמ 120</t>
  </si>
  <si>
    <t>8200123</t>
  </si>
  <si>
    <t>מקמ 1210</t>
  </si>
  <si>
    <t>8201212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</si>
  <si>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</si>
  <si>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</si>
  <si>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</si>
  <si>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</si>
  <si>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</si>
  <si>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</si>
  <si>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</si>
  <si>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</si>
  <si>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</si>
  <si>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</si>
  <si>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</si>
  <si>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</si>
  <si>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</si>
  <si>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</si>
  <si>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</si>
  <si>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</si>
  <si>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</si>
  <si>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</si>
  <si>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</si>
  <si>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</si>
  <si>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</si>
  <si>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</si>
  <si>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</si>
  <si>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</si>
  <si>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</si>
  <si>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</si>
  <si>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</si>
  <si>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</si>
  <si>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</si>
  <si>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</si>
  <si>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</si>
  <si>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</si>
  <si>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</si>
  <si>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</si>
  <si>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</si>
  <si>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</si>
  <si>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</si>
  <si>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</si>
  <si>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</si>
  <si>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</si>
  <si>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</si>
  <si>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</si>
  <si>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</si>
  <si>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</si>
  <si>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</si>
  <si>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</si>
  <si>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</si>
  <si>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</si>
  <si>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</si>
  <si>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</si>
  <si>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</si>
  <si>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</si>
  <si>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</si>
  <si>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</si>
  <si>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</si>
  <si>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</si>
  <si>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</si>
  <si>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</si>
  <si>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</si>
  <si>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</si>
  <si>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</si>
  <si>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</si>
  <si>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</si>
  <si>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</si>
  <si>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</si>
  <si>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</si>
  <si>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</si>
  <si>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</si>
  <si>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</si>
  <si>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</si>
  <si>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</si>
  <si>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</si>
  <si>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</si>
  <si>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</si>
  <si>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</si>
  <si>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</si>
  <si>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</si>
  <si>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</si>
  <si>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</si>
  <si>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</si>
  <si>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</si>
  <si>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</si>
  <si>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</si>
  <si>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</si>
  <si>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</si>
  <si>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</si>
  <si>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</si>
  <si>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</si>
  <si>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</si>
  <si>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</si>
  <si>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</si>
  <si>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</si>
  <si>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</si>
  <si>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</si>
  <si>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</si>
  <si>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</si>
  <si>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</si>
  <si>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</si>
  <si>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</si>
  <si>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</si>
  <si>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</si>
  <si>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</si>
  <si>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</si>
  <si>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</si>
  <si>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</si>
  <si>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</si>
  <si>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</si>
  <si>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</si>
  <si>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</si>
  <si>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</si>
  <si>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</si>
  <si>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</si>
  <si>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</si>
  <si>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</si>
  <si>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</si>
  <si>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</si>
  <si>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</si>
  <si>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</si>
  <si>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</si>
  <si>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</si>
  <si>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</si>
  <si>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</si>
  <si>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</si>
  <si>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</si>
  <si>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</si>
  <si>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</si>
  <si>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</si>
  <si>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</si>
  <si>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</si>
  <si>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</si>
  <si>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</si>
  <si>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</si>
  <si>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</si>
  <si>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</si>
  <si>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</si>
  <si>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</si>
  <si>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</si>
  <si>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</si>
  <si>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</si>
  <si>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</si>
  <si>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</si>
  <si>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</si>
  <si>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</si>
  <si>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</si>
  <si>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</si>
  <si>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</si>
  <si>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</si>
  <si>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</si>
  <si>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</si>
  <si>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</si>
  <si>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</si>
  <si>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</si>
  <si>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</si>
  <si>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</si>
  <si>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</si>
  <si>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</si>
  <si>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</si>
  <si>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</si>
  <si>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</si>
  <si>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</si>
  <si>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</si>
  <si>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</si>
  <si>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</si>
  <si>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</si>
  <si>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</si>
  <si>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</si>
  <si>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</si>
  <si>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</si>
  <si>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</si>
  <si>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</si>
  <si>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</si>
  <si>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</si>
  <si>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</si>
  <si>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</si>
  <si>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</si>
  <si>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</si>
  <si>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</si>
  <si>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</si>
  <si>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</si>
  <si>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</si>
  <si>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</si>
  <si>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</si>
  <si>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</si>
  <si>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</si>
  <si>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</si>
  <si>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</si>
  <si>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</si>
  <si>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</si>
  <si>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</si>
  <si>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</si>
  <si>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</si>
  <si>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</si>
  <si>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</si>
  <si>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</si>
  <si>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</si>
  <si>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</si>
  <si>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</si>
  <si>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</si>
  <si>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</si>
  <si>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</si>
  <si>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</si>
  <si>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</si>
  <si>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</si>
  <si>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</si>
  <si>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</si>
  <si>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</si>
  <si>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</si>
  <si>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</si>
  <si>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</si>
  <si>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</si>
  <si>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</si>
  <si>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</si>
  <si>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</si>
  <si>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</si>
  <si>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</si>
  <si>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</si>
  <si>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</si>
  <si>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</si>
  <si>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</si>
  <si>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</si>
  <si>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</si>
  <si>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</si>
  <si>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</si>
  <si>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</si>
  <si>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</si>
  <si>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</si>
  <si>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</si>
  <si>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</si>
  <si>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</si>
  <si>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</si>
  <si>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</si>
  <si>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</si>
  <si>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</si>
  <si>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</si>
  <si>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</si>
  <si>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</si>
  <si>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</si>
  <si>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</si>
  <si>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</si>
  <si>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</si>
  <si>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</si>
  <si>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</si>
  <si>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</si>
  <si>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</si>
  <si>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</si>
  <si>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</si>
  <si>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</si>
  <si>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</si>
  <si>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</si>
  <si>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</si>
  <si>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</si>
  <si>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</si>
  <si>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</si>
  <si>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</si>
  <si>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</si>
  <si>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</si>
  <si>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</si>
  <si>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</si>
  <si>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</si>
  <si>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</si>
  <si>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</si>
  <si>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</si>
  <si>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</si>
  <si>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</si>
  <si>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</si>
  <si>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</si>
  <si>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</si>
  <si>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</si>
  <si>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</si>
  <si>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</si>
  <si>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</si>
  <si>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</si>
  <si>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</si>
  <si>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</si>
  <si>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</si>
  <si>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</si>
  <si>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</si>
  <si>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</si>
  <si>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</si>
  <si>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</si>
  <si>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</si>
  <si>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</si>
  <si>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</si>
  <si>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</si>
  <si>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</si>
  <si>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</si>
  <si>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</si>
  <si>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</si>
  <si>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</si>
  <si>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</si>
  <si>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</si>
  <si>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</si>
  <si>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</si>
  <si>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</si>
  <si>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</si>
  <si>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</si>
  <si>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</si>
  <si>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</si>
  <si>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</si>
  <si>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</si>
  <si>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</si>
  <si>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</si>
  <si>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</si>
  <si>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</si>
  <si>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</si>
  <si>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</si>
  <si>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</si>
  <si>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</si>
  <si>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</si>
  <si>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</si>
  <si>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</si>
  <si>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</si>
  <si>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</si>
  <si>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</si>
  <si>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</si>
  <si>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</si>
  <si>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</si>
  <si>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</si>
  <si>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</si>
  <si>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</si>
  <si>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</si>
  <si>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</si>
  <si>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</si>
  <si>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</si>
  <si>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</si>
  <si>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</si>
  <si>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</si>
  <si>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</si>
  <si>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</si>
  <si>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</si>
  <si>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</si>
  <si>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</si>
  <si>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</si>
  <si>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</si>
  <si>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</si>
  <si>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</si>
  <si>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</si>
  <si>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</si>
  <si>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</si>
  <si>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</si>
  <si>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</si>
  <si>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</si>
  <si>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</si>
  <si>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</si>
  <si>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</si>
  <si>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</si>
  <si>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</si>
  <si>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</si>
  <si>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</si>
  <si>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</si>
  <si>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</si>
  <si>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</si>
  <si>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</si>
  <si>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</si>
  <si>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</si>
  <si>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</si>
  <si>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</si>
  <si>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513765859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</si>
  <si>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</si>
  <si>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</si>
  <si>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</si>
  <si>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</si>
  <si>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</si>
  <si>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</si>
  <si>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</si>
  <si>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</si>
  <si>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</si>
  <si>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</si>
  <si>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</si>
  <si>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</si>
  <si>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</si>
  <si>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</si>
  <si>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</si>
  <si>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</si>
  <si>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</si>
  <si>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</si>
  <si>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</si>
  <si>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</si>
  <si>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</si>
  <si>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</si>
  <si>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</si>
  <si>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מגה אור אגח ו</t>
  </si>
  <si>
    <t>1138668</t>
  </si>
  <si>
    <t>מגה אור אגח ז</t>
  </si>
  <si>
    <t>1141696</t>
  </si>
  <si>
    <t>סלקום אגח ו</t>
  </si>
  <si>
    <t>1125996</t>
  </si>
  <si>
    <t>511930125</t>
  </si>
  <si>
    <t>סלקום אגח ח</t>
  </si>
  <si>
    <t>1132828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</si>
  <si>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</si>
  <si>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</si>
  <si>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</si>
  <si>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</si>
  <si>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</si>
  <si>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</si>
  <si>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</si>
  <si>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</si>
  <si>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</si>
  <si>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</si>
  <si>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</si>
  <si>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</si>
  <si>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</si>
  <si>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</si>
  <si>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</si>
  <si>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</si>
  <si>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</si>
  <si>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</si>
  <si>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</si>
  <si>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</si>
  <si>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</si>
  <si>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</si>
  <si>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</si>
  <si>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</si>
  <si>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</si>
  <si>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</si>
  <si>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</si>
  <si>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</si>
  <si>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</si>
  <si>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</si>
  <si>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</si>
  <si>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</si>
  <si>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</si>
  <si>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</si>
  <si>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</si>
  <si>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</si>
  <si>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</si>
  <si>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</si>
  <si>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</si>
  <si>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</si>
  <si>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</si>
  <si>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</si>
  <si>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</si>
  <si>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</si>
  <si>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</si>
  <si>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</si>
  <si>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</si>
  <si>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</si>
  <si>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</si>
  <si>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</si>
  <si>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</si>
  <si>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</si>
  <si>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</si>
  <si>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</si>
  <si>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</si>
  <si>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</si>
  <si>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</si>
  <si>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</si>
  <si>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</si>
  <si>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</si>
  <si>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</si>
  <si>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</si>
  <si>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</si>
  <si>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</si>
  <si>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</si>
  <si>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</si>
  <si>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</si>
  <si>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</si>
  <si>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</si>
  <si>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</si>
  <si>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</si>
  <si>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</si>
  <si>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</si>
  <si>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</si>
  <si>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</si>
  <si>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</si>
  <si>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</si>
  <si>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</si>
  <si>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</si>
  <si>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</si>
  <si>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</si>
  <si>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</si>
  <si>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</si>
  <si>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</si>
  <si>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</si>
  <si>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</si>
  <si>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</si>
  <si>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</si>
  <si>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</si>
  <si>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</si>
  <si>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</si>
  <si>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</si>
  <si>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</si>
  <si>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</si>
  <si>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</si>
  <si>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</si>
  <si>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</si>
  <si>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</si>
  <si>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</si>
  <si>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</si>
  <si>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</si>
  <si>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</si>
  <si>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</si>
  <si>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</si>
  <si>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</si>
  <si>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</si>
  <si>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</si>
  <si>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</si>
  <si>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</si>
  <si>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</si>
  <si>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</si>
  <si>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</si>
  <si>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</si>
  <si>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</si>
  <si>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</si>
  <si>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</si>
  <si>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</si>
  <si>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</si>
  <si>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</si>
  <si>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</si>
  <si>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</si>
  <si>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</si>
  <si>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</si>
  <si>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</si>
  <si>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</si>
  <si>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</si>
  <si>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</si>
  <si>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</si>
  <si>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</si>
  <si>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</si>
  <si>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</si>
  <si>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</si>
  <si>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</si>
  <si>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</si>
  <si>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</si>
  <si>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</si>
  <si>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</si>
  <si>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</si>
  <si>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</si>
  <si>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</si>
  <si>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</si>
  <si>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</si>
  <si>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</si>
  <si>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</si>
  <si>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</si>
  <si>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</si>
  <si>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</si>
  <si>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</si>
  <si>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</si>
  <si>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</si>
  <si>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</si>
  <si>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</si>
  <si>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</si>
  <si>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</si>
  <si>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</si>
  <si>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</si>
  <si>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</si>
  <si>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</si>
  <si>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</si>
  <si>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</si>
  <si>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</si>
  <si>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</si>
  <si>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</si>
  <si>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</si>
  <si>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</si>
  <si>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</si>
  <si>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</si>
  <si>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</si>
  <si>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ג*</t>
  </si>
  <si>
    <t>1161785</t>
  </si>
  <si>
    <t>512607888</t>
  </si>
  <si>
    <t>מלונאות ותיירות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</si>
  <si>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</si>
  <si>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</si>
  <si>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</si>
  <si>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</si>
  <si>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</si>
  <si>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</si>
  <si>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</si>
  <si>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</si>
  <si>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</si>
  <si>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</si>
  <si>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</si>
  <si>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</si>
  <si>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</si>
  <si>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</si>
  <si>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</si>
  <si>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</si>
  <si>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</si>
  <si>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</si>
  <si>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</si>
  <si>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</si>
  <si>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</si>
  <si>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</si>
  <si>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</si>
  <si>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</si>
  <si>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</si>
  <si>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</si>
  <si>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</si>
  <si>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</si>
  <si>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</si>
  <si>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</si>
  <si>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</si>
  <si>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</si>
  <si>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</si>
  <si>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</si>
  <si>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</si>
  <si>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</si>
  <si>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</si>
  <si>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</si>
  <si>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</si>
  <si>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</si>
  <si>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</si>
  <si>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</si>
  <si>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</si>
  <si>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</si>
  <si>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</si>
  <si>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</si>
  <si>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</si>
  <si>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</si>
  <si>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</si>
  <si>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</si>
  <si>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</si>
  <si>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</si>
  <si>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</si>
  <si>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</si>
  <si>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</si>
  <si>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</si>
  <si>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</si>
  <si>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</si>
  <si>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</si>
  <si>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</si>
  <si>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</si>
  <si>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</si>
  <si>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520027830</t>
  </si>
  <si>
    <t>FITCH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</si>
  <si>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</si>
  <si>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</si>
  <si>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</si>
  <si>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</si>
  <si>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</si>
  <si>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</si>
  <si>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</si>
  <si>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</si>
  <si>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</si>
  <si>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NR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</si>
  <si>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</si>
  <si>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</si>
  <si>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</si>
  <si>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</si>
  <si>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</si>
  <si>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</si>
  <si>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</si>
  <si>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</si>
  <si>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</si>
  <si>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NAB 3.933 08/2034 08/29</t>
  </si>
  <si>
    <t>USG6S94TAB96</t>
  </si>
  <si>
    <t>Banks</t>
  </si>
  <si>
    <t>WESTPAC BANKING 4.11 07/34 07/29</t>
  </si>
  <si>
    <t>US961214EF61</t>
  </si>
  <si>
    <t>ABBVIE 4.45 05/46 06/46</t>
  </si>
  <si>
    <t>US00287YAW93</t>
  </si>
  <si>
    <t>Health Care Equipment &amp; Services</t>
  </si>
  <si>
    <t>Baa2</t>
  </si>
  <si>
    <t>Moodys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</si>
  <si>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</si>
  <si>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</si>
  <si>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</si>
  <si>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</si>
  <si>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</si>
  <si>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</si>
  <si>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</si>
  <si>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</si>
  <si>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</si>
  <si>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</si>
  <si>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</si>
  <si>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</si>
  <si>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</si>
  <si>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EDF 3  PERP</t>
  </si>
  <si>
    <t>FR0013464922</t>
  </si>
  <si>
    <t>UTILITIES</t>
  </si>
  <si>
    <t>ENELIM 4.875 06/29</t>
  </si>
  <si>
    <t>US29278GAK40</t>
  </si>
  <si>
    <t>Diversified Financials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</si>
  <si>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</si>
  <si>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</si>
  <si>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</si>
  <si>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</si>
  <si>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</si>
  <si>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</si>
  <si>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</si>
  <si>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ACAFP 7.875 01/29/49</t>
  </si>
  <si>
    <t>USF22797RT78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</si>
  <si>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</si>
  <si>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</si>
  <si>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</si>
  <si>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</si>
  <si>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</si>
  <si>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</si>
  <si>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</si>
  <si>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Semiconductors &amp; Semiconductor Equipment</t>
  </si>
  <si>
    <t>CHCOCH 3.7 11/29</t>
  </si>
  <si>
    <t>US16412XAH89</t>
  </si>
  <si>
    <t>DELL 5.3 01/29</t>
  </si>
  <si>
    <t>US24703DBA81</t>
  </si>
  <si>
    <t>Technology Hardware &amp; Equipment</t>
  </si>
  <si>
    <t>ECOPETROL 5.875 09/23</t>
  </si>
  <si>
    <t>US279158AC30</t>
  </si>
  <si>
    <t>ETP 5.25 04/29</t>
  </si>
  <si>
    <t>US29278NAG88</t>
  </si>
  <si>
    <t>FSK 4.125 02/25</t>
  </si>
  <si>
    <t>US302635AE72</t>
  </si>
  <si>
    <t>GM 5.25 03/26</t>
  </si>
  <si>
    <t>US37045XBG07</t>
  </si>
  <si>
    <t>MATERIALS</t>
  </si>
  <si>
    <t>Baa3</t>
  </si>
  <si>
    <t>LEAR 5.25 01/25</t>
  </si>
  <si>
    <t>US521865AX34</t>
  </si>
  <si>
    <t>Automobiles &amp; Components</t>
  </si>
  <si>
    <t>MACQUARIE BANK 4.875 06/2025</t>
  </si>
  <si>
    <t>US55608YAB11</t>
  </si>
  <si>
    <t>MERCK 2.875 06/29 06/79</t>
  </si>
  <si>
    <t>XS2011260705</t>
  </si>
  <si>
    <t>Pharmaceuticals &amp; Biotechnology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</si>
  <si>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</si>
  <si>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</si>
  <si>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</si>
  <si>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</si>
  <si>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</si>
  <si>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</si>
  <si>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</si>
  <si>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</si>
  <si>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SSE SSELN 4.75 9/77 06/22</t>
  </si>
  <si>
    <t>XS1572343744</t>
  </si>
  <si>
    <t>STANDARD CHARTERED 3.516 02/30 02/25</t>
  </si>
  <si>
    <t>XS2078692014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</si>
  <si>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</si>
  <si>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</si>
  <si>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</si>
  <si>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</si>
  <si>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</si>
  <si>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</si>
  <si>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</si>
  <si>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</si>
  <si>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VW 4.625 PERP 06/28</t>
  </si>
  <si>
    <t>XS1799939027</t>
  </si>
  <si>
    <t>BAYNGR 3.125 11/79 11/27</t>
  </si>
  <si>
    <t>XS2077670342</t>
  </si>
  <si>
    <t>BB+</t>
  </si>
  <si>
    <t>BNP PARIBAS 7 PERP 08/28</t>
  </si>
  <si>
    <t>USF1R15XK854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</si>
  <si>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</si>
  <si>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</si>
  <si>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</si>
  <si>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</si>
  <si>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</si>
  <si>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</si>
  <si>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</si>
  <si>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CONTINENTAL RES 5 09/22 03/17</t>
  </si>
  <si>
    <t>US212015AH47</t>
  </si>
  <si>
    <t>CTXS 4.5 12/27</t>
  </si>
  <si>
    <t>US177376AE06</t>
  </si>
  <si>
    <t>ENBCN 6 01/27 01/77</t>
  </si>
  <si>
    <t>US29250NAN57</t>
  </si>
  <si>
    <t>FIBRBZ 5.25</t>
  </si>
  <si>
    <t>US31572UAE64</t>
  </si>
  <si>
    <t>FORD 5.596 01/22</t>
  </si>
  <si>
    <t>US345397ZM88</t>
  </si>
  <si>
    <t>HESM 5.125 06/28</t>
  </si>
  <si>
    <t>US428104AA14</t>
  </si>
  <si>
    <t>HOLCIM FIN 3 07/24</t>
  </si>
  <si>
    <t>XS1713466495</t>
  </si>
  <si>
    <t>LENNAR 4.125 01/22 10/21</t>
  </si>
  <si>
    <t>US526057BY96</t>
  </si>
  <si>
    <t>Consumer Durables &amp; Apparel</t>
  </si>
  <si>
    <t>PETROLEOS MEXICANOS 6.49 1/27 11/26</t>
  </si>
  <si>
    <t>USP78625DW03</t>
  </si>
  <si>
    <t>RBS 3.754 11/01/29 11/24</t>
  </si>
  <si>
    <t>US780097BM20</t>
  </si>
  <si>
    <t>REPSM 4.5 03/75</t>
  </si>
  <si>
    <t>XS1207058733</t>
  </si>
  <si>
    <t>SOLVAY 4.25 04/03/2024</t>
  </si>
  <si>
    <t>BE6309987400</t>
  </si>
  <si>
    <t>TOL 3.8 11/29</t>
  </si>
  <si>
    <t>US88947EAU47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</si>
  <si>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</si>
  <si>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</si>
  <si>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</si>
  <si>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</si>
  <si>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</si>
  <si>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</si>
  <si>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</si>
  <si>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6 PREP 01/26</t>
  </si>
  <si>
    <t>FR0011401728</t>
  </si>
  <si>
    <t>Electricite De Franc 5 01/26</t>
  </si>
  <si>
    <t>FR0011697028</t>
  </si>
  <si>
    <t>HILTON DOMESTIC OPER 4.875 01/30</t>
  </si>
  <si>
    <t>US432833AF84</t>
  </si>
  <si>
    <t>Hotels Restaurants &amp; Leisure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</si>
  <si>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</si>
  <si>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</si>
  <si>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</si>
  <si>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</si>
  <si>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</si>
  <si>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</si>
  <si>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</si>
  <si>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</si>
  <si>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</si>
  <si>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</si>
  <si>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</si>
  <si>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</si>
  <si>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</si>
  <si>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</si>
  <si>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</si>
  <si>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</si>
  <si>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</si>
  <si>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</si>
  <si>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</si>
  <si>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</si>
  <si>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Commercial &amp; Professional Services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</si>
  <si>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</si>
  <si>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</si>
  <si>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</si>
  <si>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</si>
  <si>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</si>
  <si>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</si>
  <si>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</si>
  <si>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</si>
  <si>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</si>
  <si>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</si>
  <si>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</si>
  <si>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</si>
  <si>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CCO HOLDINGS 4.75 03/30 09/24</t>
  </si>
  <si>
    <t>US1248EPCD32</t>
  </si>
  <si>
    <t>Media</t>
  </si>
  <si>
    <t>RBS 8 PERP 8 08/25</t>
  </si>
  <si>
    <t>US780099CK11</t>
  </si>
  <si>
    <t>TRANSOCEAN 7.75 10/24 10/20</t>
  </si>
  <si>
    <t>US893828AA14</t>
  </si>
  <si>
    <t>B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</si>
  <si>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</si>
  <si>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</si>
  <si>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</si>
  <si>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</si>
  <si>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</si>
  <si>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</si>
  <si>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</si>
  <si>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</si>
  <si>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</si>
  <si>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</si>
  <si>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</si>
  <si>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</si>
  <si>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</si>
  <si>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</si>
  <si>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</si>
  <si>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</si>
  <si>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</si>
  <si>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</si>
  <si>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</si>
  <si>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</si>
  <si>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</si>
  <si>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</si>
  <si>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</si>
  <si>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</si>
  <si>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</si>
  <si>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</si>
  <si>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</si>
  <si>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</si>
  <si>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</si>
  <si>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</si>
  <si>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</si>
  <si>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</si>
  <si>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</si>
  <si>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</si>
  <si>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</si>
  <si>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</si>
  <si>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</si>
  <si>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</si>
  <si>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</si>
  <si>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</si>
  <si>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</si>
  <si>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</si>
  <si>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</si>
  <si>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</si>
  <si>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</si>
  <si>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</si>
  <si>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</si>
  <si>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</si>
  <si>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</si>
  <si>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</si>
  <si>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</si>
  <si>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</si>
  <si>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</si>
  <si>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</si>
  <si>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</si>
  <si>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</si>
  <si>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</si>
  <si>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</si>
  <si>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</si>
  <si>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</si>
  <si>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</si>
  <si>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</si>
  <si>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</si>
  <si>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</si>
  <si>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</si>
  <si>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</si>
  <si>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</si>
  <si>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</si>
  <si>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</si>
  <si>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</si>
  <si>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</si>
  <si>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</si>
  <si>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</si>
  <si>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</si>
  <si>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</si>
  <si>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</si>
  <si>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</si>
  <si>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</si>
  <si>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</si>
  <si>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</si>
  <si>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</si>
  <si>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</si>
  <si>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</si>
  <si>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</si>
  <si>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</si>
  <si>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</si>
  <si>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</si>
  <si>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</si>
  <si>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</si>
  <si>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</si>
  <si>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</si>
  <si>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</si>
  <si>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</si>
  <si>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</si>
  <si>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</si>
  <si>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</si>
  <si>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</si>
  <si>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</si>
  <si>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</si>
  <si>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</si>
  <si>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</si>
  <si>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</si>
  <si>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</si>
  <si>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</si>
  <si>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</si>
  <si>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</si>
  <si>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</si>
  <si>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</si>
  <si>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</si>
  <si>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</si>
  <si>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</si>
  <si>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</si>
  <si>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</si>
  <si>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</si>
  <si>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</si>
  <si>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</si>
  <si>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</si>
  <si>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</si>
  <si>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</si>
  <si>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</si>
  <si>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</si>
  <si>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</si>
  <si>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</si>
  <si>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</si>
  <si>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</si>
  <si>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מבני תעשיה</t>
  </si>
  <si>
    <t>226019</t>
  </si>
  <si>
    <t>מטריקס*</t>
  </si>
  <si>
    <t>445015</t>
  </si>
  <si>
    <t>520039413</t>
  </si>
  <si>
    <t>מיטרוניקס*</t>
  </si>
  <si>
    <t>1091065</t>
  </si>
  <si>
    <t>511527202</t>
  </si>
  <si>
    <t>מנועי בית שמש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</si>
  <si>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</si>
  <si>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</si>
  <si>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</si>
  <si>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</si>
  <si>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</si>
  <si>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</si>
  <si>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</si>
  <si>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</si>
  <si>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</si>
  <si>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</si>
  <si>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</si>
  <si>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</si>
  <si>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</si>
  <si>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</si>
  <si>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</si>
  <si>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</si>
  <si>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</si>
  <si>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</si>
  <si>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</si>
  <si>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</si>
  <si>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</si>
  <si>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</si>
  <si>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</si>
  <si>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</si>
  <si>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</si>
  <si>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</si>
  <si>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</si>
  <si>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</si>
  <si>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</si>
  <si>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</si>
  <si>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</si>
  <si>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</si>
  <si>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</si>
  <si>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</si>
  <si>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</si>
  <si>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</si>
  <si>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</si>
  <si>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</si>
  <si>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</si>
  <si>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</si>
  <si>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</si>
  <si>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</si>
  <si>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</si>
  <si>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</si>
  <si>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</si>
  <si>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</si>
  <si>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</si>
  <si>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</si>
  <si>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</si>
  <si>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</si>
  <si>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</si>
  <si>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</si>
  <si>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</si>
  <si>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</si>
  <si>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</si>
  <si>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</si>
  <si>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</si>
  <si>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</si>
  <si>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</si>
  <si>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</si>
  <si>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</si>
  <si>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</si>
  <si>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</si>
  <si>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</si>
  <si>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</si>
  <si>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</si>
  <si>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</si>
  <si>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</si>
  <si>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</si>
  <si>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</si>
  <si>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</si>
  <si>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</si>
  <si>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</si>
  <si>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</si>
  <si>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</si>
  <si>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</si>
  <si>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</si>
  <si>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</si>
  <si>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</si>
  <si>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</si>
  <si>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</si>
  <si>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</si>
  <si>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</si>
  <si>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</si>
  <si>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</si>
  <si>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</si>
  <si>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</si>
  <si>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</si>
  <si>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</si>
  <si>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</si>
  <si>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</si>
  <si>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</si>
  <si>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</si>
  <si>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</si>
  <si>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</si>
  <si>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</si>
  <si>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</si>
  <si>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</si>
  <si>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</si>
  <si>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</si>
  <si>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</si>
  <si>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</si>
  <si>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</si>
  <si>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</si>
  <si>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</si>
  <si>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</si>
  <si>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</si>
  <si>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מ.יוחננוף ובניו</t>
  </si>
  <si>
    <t>1161264</t>
  </si>
  <si>
    <t>511344186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</si>
  <si>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</si>
  <si>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</si>
  <si>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</si>
  <si>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</si>
  <si>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</si>
  <si>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</si>
  <si>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</si>
  <si>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</si>
  <si>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</si>
  <si>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</si>
  <si>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</si>
  <si>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</si>
  <si>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</si>
  <si>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</si>
  <si>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</si>
  <si>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</si>
  <si>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</si>
  <si>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</si>
  <si>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</si>
  <si>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</si>
  <si>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</si>
  <si>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</si>
  <si>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</si>
  <si>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</si>
  <si>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</si>
  <si>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</si>
  <si>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</si>
  <si>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</si>
  <si>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</si>
  <si>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</si>
  <si>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</si>
  <si>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</si>
  <si>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</si>
  <si>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</si>
  <si>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</si>
  <si>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</si>
  <si>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</si>
  <si>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</si>
  <si>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</si>
  <si>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</si>
  <si>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</si>
  <si>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</si>
  <si>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</si>
  <si>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</si>
  <si>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</si>
  <si>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</si>
  <si>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</si>
  <si>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</si>
  <si>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</si>
  <si>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</si>
  <si>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</si>
  <si>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</si>
  <si>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</si>
  <si>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</si>
  <si>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</si>
  <si>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</si>
  <si>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</si>
  <si>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</si>
  <si>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</si>
  <si>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</si>
  <si>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</si>
  <si>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</si>
  <si>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</si>
  <si>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</si>
  <si>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</si>
  <si>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</si>
  <si>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</si>
  <si>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</si>
  <si>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</si>
  <si>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</si>
  <si>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</si>
  <si>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</si>
  <si>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</si>
  <si>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</si>
  <si>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</si>
  <si>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</si>
  <si>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</si>
  <si>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</si>
  <si>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</si>
  <si>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</si>
  <si>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</si>
  <si>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</si>
  <si>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</si>
  <si>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</si>
  <si>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</si>
  <si>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</si>
  <si>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</si>
  <si>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</si>
  <si>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</si>
  <si>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</si>
  <si>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</si>
  <si>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</si>
  <si>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</si>
  <si>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</si>
  <si>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</si>
  <si>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</si>
  <si>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</si>
  <si>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</si>
  <si>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</si>
  <si>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</si>
  <si>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</si>
  <si>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</si>
  <si>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</si>
  <si>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</si>
  <si>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</si>
  <si>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</si>
  <si>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</si>
  <si>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</si>
  <si>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</si>
  <si>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</si>
  <si>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</si>
  <si>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</si>
  <si>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</si>
  <si>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</si>
  <si>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</si>
  <si>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</si>
  <si>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</si>
  <si>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</si>
  <si>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</si>
  <si>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</si>
  <si>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</si>
  <si>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</si>
  <si>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</si>
  <si>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</si>
  <si>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</si>
  <si>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</si>
  <si>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ADO PROPERTIES</t>
  </si>
  <si>
    <t>LU1250154413</t>
  </si>
  <si>
    <t>Real Estate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</si>
  <si>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</si>
  <si>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</si>
  <si>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</si>
  <si>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</si>
  <si>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</si>
  <si>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</si>
  <si>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</si>
  <si>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</si>
  <si>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</si>
  <si>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</si>
  <si>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</si>
  <si>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</si>
  <si>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</si>
  <si>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</si>
  <si>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BLACKROCK</t>
  </si>
  <si>
    <t>US09247X1019</t>
  </si>
  <si>
    <t>BOEING</t>
  </si>
  <si>
    <t>US0970231058</t>
  </si>
  <si>
    <t>BP PLC</t>
  </si>
  <si>
    <t>GB0007980591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</si>
  <si>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</si>
  <si>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</si>
  <si>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</si>
  <si>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</si>
  <si>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</si>
  <si>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</si>
  <si>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</si>
  <si>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</si>
  <si>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DELEK US HOLDINGS</t>
  </si>
  <si>
    <t>US24665A1034</t>
  </si>
  <si>
    <t>DEUTSCHE POST AG REG</t>
  </si>
  <si>
    <t>DE0005552004</t>
  </si>
  <si>
    <t>EIFFAGE</t>
  </si>
  <si>
    <t>FR0000130452</t>
  </si>
  <si>
    <t>ERICSSON LM B SHS</t>
  </si>
  <si>
    <t>SE0000108656</t>
  </si>
  <si>
    <t>FERROVIAL SA</t>
  </si>
  <si>
    <t>ES0118900010</t>
  </si>
  <si>
    <t>BME</t>
  </si>
  <si>
    <t>GOLDMAN SACHS GROUP INC</t>
  </si>
  <si>
    <t>US38141G1040</t>
  </si>
  <si>
    <t>HENNES &amp; MAURITZ AB B SHS</t>
  </si>
  <si>
    <t>SE0000106270</t>
  </si>
  <si>
    <t>JPMORGAN CHASE</t>
  </si>
  <si>
    <t>US46625H1005</t>
  </si>
  <si>
    <t>LEVI STRAUSS &amp; CO  CLASS A</t>
  </si>
  <si>
    <t>US52736R1023</t>
  </si>
  <si>
    <t>LOCKHEED MARTIN CORP</t>
  </si>
  <si>
    <t>US5398301094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</si>
  <si>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</si>
  <si>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</si>
  <si>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</si>
  <si>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</si>
  <si>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</si>
  <si>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</si>
  <si>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</si>
  <si>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</si>
  <si>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</si>
  <si>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</si>
  <si>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</si>
  <si>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</si>
  <si>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</si>
  <si>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</si>
  <si>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</si>
  <si>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</si>
  <si>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</si>
  <si>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</si>
  <si>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</si>
  <si>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</si>
  <si>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</si>
  <si>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</si>
  <si>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</si>
  <si>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</si>
  <si>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</si>
  <si>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</si>
  <si>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</si>
  <si>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</si>
  <si>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</si>
  <si>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</si>
  <si>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</si>
  <si>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</si>
  <si>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</si>
  <si>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</si>
  <si>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</si>
  <si>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</si>
  <si>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</si>
  <si>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</si>
  <si>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THALES SA</t>
  </si>
  <si>
    <t>FR0000121329</t>
  </si>
  <si>
    <t>TJX COMPANIES INC</t>
  </si>
  <si>
    <t>US8725401090</t>
  </si>
  <si>
    <t>TOTAL SA</t>
  </si>
  <si>
    <t>FR0000120271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</si>
  <si>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</si>
  <si>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</si>
  <si>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</si>
  <si>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</si>
  <si>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</si>
  <si>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</si>
  <si>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</si>
  <si>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</si>
  <si>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</si>
  <si>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</si>
  <si>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</si>
  <si>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</si>
  <si>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</si>
  <si>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</si>
  <si>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</si>
  <si>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</si>
  <si>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</si>
  <si>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הראל סל תא 125</t>
  </si>
  <si>
    <t>1148899</t>
  </si>
  <si>
    <t>514103811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</si>
  <si>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</si>
  <si>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</si>
  <si>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</si>
  <si>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</si>
  <si>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</si>
  <si>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</si>
  <si>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</si>
  <si>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</si>
  <si>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</si>
  <si>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</si>
  <si>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</si>
  <si>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</si>
  <si>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</si>
  <si>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</si>
  <si>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</si>
  <si>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</si>
  <si>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</si>
  <si>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</si>
  <si>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</si>
  <si>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</si>
  <si>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</si>
  <si>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</si>
  <si>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</si>
  <si>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</si>
  <si>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</si>
  <si>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</si>
  <si>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</si>
  <si>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</si>
  <si>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</si>
  <si>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</si>
  <si>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</si>
  <si>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</si>
  <si>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</si>
  <si>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</si>
  <si>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</si>
  <si>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</si>
  <si>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</si>
  <si>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</si>
  <si>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</si>
  <si>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</si>
  <si>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</si>
  <si>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</si>
  <si>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</si>
  <si>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</si>
  <si>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</si>
  <si>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</si>
  <si>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</si>
  <si>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</si>
  <si>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</si>
  <si>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</si>
  <si>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</si>
  <si>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</si>
  <si>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</si>
  <si>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</si>
  <si>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</si>
  <si>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</si>
  <si>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</si>
  <si>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</si>
  <si>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</si>
  <si>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</si>
  <si>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</si>
  <si>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</si>
  <si>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</si>
  <si>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</si>
  <si>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</si>
  <si>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</si>
  <si>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</si>
  <si>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</si>
  <si>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</si>
  <si>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</si>
  <si>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</si>
  <si>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</si>
  <si>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</si>
  <si>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</si>
  <si>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</si>
  <si>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</si>
  <si>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</si>
  <si>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</si>
  <si>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</si>
  <si>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</si>
  <si>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</si>
  <si>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</si>
  <si>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</si>
  <si>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</si>
  <si>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</si>
  <si>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</si>
  <si>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</si>
  <si>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</si>
  <si>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</si>
  <si>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</si>
  <si>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</si>
  <si>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</si>
  <si>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</si>
  <si>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</si>
  <si>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</si>
  <si>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</si>
  <si>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</si>
  <si>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</si>
  <si>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</si>
  <si>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</si>
  <si>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</si>
  <si>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</si>
  <si>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</si>
  <si>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</si>
  <si>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</si>
  <si>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</si>
  <si>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</si>
  <si>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</si>
  <si>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</si>
  <si>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</si>
  <si>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</si>
  <si>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</si>
  <si>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</si>
  <si>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</si>
  <si>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</si>
  <si>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</si>
  <si>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</si>
  <si>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</si>
  <si>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</si>
  <si>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</si>
  <si>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</si>
  <si>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</si>
  <si>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</si>
  <si>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</si>
  <si>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</si>
  <si>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</si>
  <si>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</si>
  <si>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</si>
  <si>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SCHWAB FUNDAMENTAL EM L/C</t>
  </si>
  <si>
    <t>US8085247307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</si>
  <si>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</si>
  <si>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</si>
  <si>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</si>
  <si>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</si>
  <si>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</si>
  <si>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</si>
  <si>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</si>
  <si>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</si>
  <si>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OIL &amp; GAS EXP &amp; PR</t>
  </si>
  <si>
    <t>US78464A7303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</si>
  <si>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</si>
  <si>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</si>
  <si>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</si>
  <si>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</si>
  <si>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</si>
  <si>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</si>
  <si>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</si>
  <si>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</si>
  <si>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</si>
  <si>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</si>
  <si>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</si>
  <si>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</si>
  <si>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</si>
  <si>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</si>
  <si>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</si>
  <si>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</si>
  <si>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</si>
  <si>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</si>
  <si>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אג"ח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</si>
  <si>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</si>
  <si>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</si>
  <si>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</si>
  <si>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</si>
  <si>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</si>
  <si>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</si>
  <si>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</si>
  <si>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</si>
  <si>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</si>
  <si>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 xml:space="preserve"> BLA/GSO EUR A ACC</t>
  </si>
  <si>
    <t>IE00B3DS7666</t>
  </si>
  <si>
    <t>Amundi Funds Pioneer US High</t>
  </si>
  <si>
    <t>LU1883863851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</si>
  <si>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</si>
  <si>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</si>
  <si>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</si>
  <si>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</si>
  <si>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</si>
  <si>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</si>
  <si>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</si>
  <si>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</si>
  <si>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</si>
  <si>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</si>
  <si>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</si>
  <si>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</si>
  <si>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</si>
  <si>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</si>
  <si>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</si>
  <si>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</si>
  <si>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</si>
  <si>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</si>
  <si>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</si>
  <si>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</si>
  <si>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</si>
  <si>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</si>
  <si>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מניות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</si>
  <si>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</si>
  <si>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</si>
  <si>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</si>
  <si>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</si>
  <si>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</si>
  <si>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</si>
  <si>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</si>
  <si>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</si>
  <si>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</si>
  <si>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</si>
  <si>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</si>
  <si>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</si>
  <si>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</si>
  <si>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</si>
  <si>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</si>
  <si>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plC 2700 FEB 2020</t>
  </si>
  <si>
    <t>82934381</t>
  </si>
  <si>
    <t>ל.ר.</t>
  </si>
  <si>
    <t>plP 2700 FEB 2020</t>
  </si>
  <si>
    <t>82934597</t>
  </si>
  <si>
    <t>SPX US 02/21/20 P2800</t>
  </si>
  <si>
    <t>SPX02202800</t>
  </si>
  <si>
    <t>SPX US 02/21/20 P3050</t>
  </si>
  <si>
    <t>SPX022093050</t>
  </si>
  <si>
    <t>SPXW US 12/19 C3150</t>
  </si>
  <si>
    <t>SPXW19C3150</t>
  </si>
  <si>
    <t>TGT 01/17/20 C135</t>
  </si>
  <si>
    <t>TGT0120C135</t>
  </si>
  <si>
    <t>MSCI EMGMKT MAR20</t>
  </si>
  <si>
    <t>MESH0</t>
  </si>
  <si>
    <t>S&amp;P500 EMINI FUT MAR20</t>
  </si>
  <si>
    <t>ESH0</t>
  </si>
  <si>
    <t>STOXX EUROPE 600 MAR20</t>
  </si>
  <si>
    <t>SXOH0</t>
  </si>
  <si>
    <t>TOPIX FUTR MAR20</t>
  </si>
  <si>
    <t>TPH0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</si>
  <si>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</si>
  <si>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</si>
  <si>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</si>
  <si>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</si>
  <si>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</si>
  <si>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</si>
  <si>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</si>
  <si>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</si>
  <si>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</si>
  <si>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</si>
  <si>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</si>
  <si>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</si>
  <si>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</si>
  <si>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</si>
  <si>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</si>
  <si>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</si>
  <si>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</si>
  <si>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</si>
  <si>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</si>
  <si>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</si>
  <si>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</si>
  <si>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</si>
  <si>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</si>
  <si>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</si>
  <si>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</si>
  <si>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</si>
  <si>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</si>
  <si>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</si>
  <si>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</si>
  <si>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1735 MARKET INVESTOR HOLDC MAKEFET*</t>
  </si>
  <si>
    <t>425 Lexington*</t>
  </si>
  <si>
    <t>901 Fifth Seattle*</t>
  </si>
  <si>
    <t>סה"כ קרנות השקעה</t>
  </si>
  <si>
    <t>סה"כ קרנות השקעה בישראל</t>
  </si>
  <si>
    <t>ריאליטי קרן השקעות בנדל"ן IV</t>
  </si>
  <si>
    <t>Kedma Capital III</t>
  </si>
  <si>
    <t>Yesodot Gimmel</t>
  </si>
  <si>
    <t>סה"כ קרנות השקעה בחו"ל</t>
  </si>
  <si>
    <t>Blackstone Real Estate Partners IX</t>
  </si>
  <si>
    <t>Advent International GPE IX L.P</t>
  </si>
  <si>
    <t>Astorg VII</t>
  </si>
  <si>
    <t>GIP GEMINI FUND CAYMAN FEEDER II LP</t>
  </si>
  <si>
    <t>Global Infrastructure Partners IV L.P</t>
  </si>
  <si>
    <t>IFM GIF</t>
  </si>
  <si>
    <t>KASS</t>
  </si>
  <si>
    <t>KCOIV SCS</t>
  </si>
  <si>
    <t>KCOV</t>
  </si>
  <si>
    <t>Klirmark III</t>
  </si>
  <si>
    <t>KSO</t>
  </si>
  <si>
    <t>PPCSIV</t>
  </si>
  <si>
    <t>SDPIII</t>
  </si>
  <si>
    <t>Thoma Bravo Fund XIII</t>
  </si>
  <si>
    <t>Warburg Pincus China II L.P</t>
  </si>
  <si>
    <t>WSREDII</t>
  </si>
  <si>
    <t>₪ / מט"ח</t>
  </si>
  <si>
    <t>+ILS/-USD 3.406 10-11-20 (10) -665</t>
  </si>
  <si>
    <t>10000827</t>
  </si>
  <si>
    <t>+ILS/-USD 3.4178 10-11-20 (10) -657</t>
  </si>
  <si>
    <t>10000828</t>
  </si>
  <si>
    <t>+ILS/-USD 3.4237 11-06-20 (10) -613</t>
  </si>
  <si>
    <t>10000789</t>
  </si>
  <si>
    <t>+ILS/-USD 3.4272 11-06-20 (10) -368</t>
  </si>
  <si>
    <t>10000830</t>
  </si>
  <si>
    <t>+ILS/-USD 3.4274 11-06-20 (10) -376</t>
  </si>
  <si>
    <t>10000833</t>
  </si>
  <si>
    <t>+ILS/-USD 3.429 11-06-20 (10) -575</t>
  </si>
  <si>
    <t>10000790</t>
  </si>
  <si>
    <t>+ILS/-USD 3.4344 11-06-20 (10) -321</t>
  </si>
  <si>
    <t>10000841</t>
  </si>
  <si>
    <t>+ILS/-USD 3.4372 11-06-20 (10) -333</t>
  </si>
  <si>
    <t>10000839</t>
  </si>
  <si>
    <t>+ILS/-USD 3.4392 11-06-20 (10) -333</t>
  </si>
  <si>
    <t>10000838</t>
  </si>
  <si>
    <t>+ILS/-USD 3.452 10-11-20 (10) -800</t>
  </si>
  <si>
    <t>10000782</t>
  </si>
  <si>
    <t>+ILS/-USD 3.4628 11-06-20 (10) -582</t>
  </si>
  <si>
    <t>10000791</t>
  </si>
  <si>
    <t>+ILS/-USD 3.4653 11-06-20 (10) -537</t>
  </si>
  <si>
    <t>10000801</t>
  </si>
  <si>
    <t>+ILS/-USD 3.4663 11-06-20 (93) -402</t>
  </si>
  <si>
    <t>10000820</t>
  </si>
  <si>
    <t>+ILS/-USD 3.4766 11-06-20 (10) -664</t>
  </si>
  <si>
    <t>10000784</t>
  </si>
  <si>
    <t>+ILS/-USD 3.4777 11-06-20 (10) -433</t>
  </si>
  <si>
    <t>10000815</t>
  </si>
  <si>
    <t>+ILS/-USD 3.4803 11-06-20 (10) -667</t>
  </si>
  <si>
    <t>10000786</t>
  </si>
  <si>
    <t>+ILS/-USD 3.4804 11-06-20 (10) -556</t>
  </si>
  <si>
    <t>10000797</t>
  </si>
  <si>
    <t>+ILS/-USD 3.4837 11-06-20 (10) -438</t>
  </si>
  <si>
    <t>10000809</t>
  </si>
  <si>
    <t>+ILS/-USD 3.484 11-06-20 (10) -605</t>
  </si>
  <si>
    <t>10000792</t>
  </si>
  <si>
    <t>+ILS/-USD 3.4848 11-06-20 (10) -442</t>
  </si>
  <si>
    <t>10000808</t>
  </si>
  <si>
    <t>+ILS/-USD 3.4937 10-11-20 (10) -898</t>
  </si>
  <si>
    <t>10000774</t>
  </si>
  <si>
    <t>+ILS/-USD 3.5021 10-11-20 (10) -904</t>
  </si>
  <si>
    <t>10000773</t>
  </si>
  <si>
    <t>+ILS/-USD 3.51 23-01-20 (10) -180</t>
  </si>
  <si>
    <t>10000819</t>
  </si>
  <si>
    <t>+ILS/-USD 3.531 11-06-20 (10) -780</t>
  </si>
  <si>
    <t>10000766</t>
  </si>
  <si>
    <t>+EUR/-USD 1.11132 21-01-20 (20) +37.2</t>
  </si>
  <si>
    <t>10000093</t>
  </si>
  <si>
    <t>+EUR/-USD 1.1148 27-03-20 (10) +149</t>
  </si>
  <si>
    <t>10000803</t>
  </si>
  <si>
    <t>+EUR/-USD 1.12285 21-01-20 (20) +128.5</t>
  </si>
  <si>
    <t>10000051</t>
  </si>
  <si>
    <t>+EUR/-USD 1.12313 12-03-20 (12) +108.3</t>
  </si>
  <si>
    <t>10000049</t>
  </si>
  <si>
    <t>+EUR/-USD 1.12406 21-01-20 (12) +125.6</t>
  </si>
  <si>
    <t>10000056</t>
  </si>
  <si>
    <t>+EUR/-USD 1.1318 04-05-20 (12) +202</t>
  </si>
  <si>
    <t>10000035</t>
  </si>
  <si>
    <t>+GBP/-USD 1.29927 16-01-20 (20) +14.7</t>
  </si>
  <si>
    <t>10000060</t>
  </si>
  <si>
    <t>+GBP/-USD 1.3431 11-05-20 (10) +59</t>
  </si>
  <si>
    <t>10000837</t>
  </si>
  <si>
    <t>+USD/-EUR 1.10684 12-03-20 (20) +121.4</t>
  </si>
  <si>
    <t>10000067</t>
  </si>
  <si>
    <t>+USD/-EUR 1.108 12-03-20 (12) +117</t>
  </si>
  <si>
    <t>10000070</t>
  </si>
  <si>
    <t>+USD/-EUR 1.10845 12-03-20 (12) +121.5</t>
  </si>
  <si>
    <t>10000044</t>
  </si>
  <si>
    <t>+USD/-EUR 1.10949 05-03-20 (20) +74.9</t>
  </si>
  <si>
    <t>+USD/-EUR 1.1102 09-04-20 (10) +145</t>
  </si>
  <si>
    <t>10000806</t>
  </si>
  <si>
    <t>+USD/-EUR 1.1105 21-01-20 (20) +73</t>
  </si>
  <si>
    <t>10000073</t>
  </si>
  <si>
    <t>+USD/-EUR 1.1108 21-01-20 (12) +73</t>
  </si>
  <si>
    <t>10000072</t>
  </si>
  <si>
    <t>+USD/-EUR 1.11122 09-04-20 (10) +98.2</t>
  </si>
  <si>
    <t>10000826</t>
  </si>
  <si>
    <t>+USD/-EUR 1.1123 04-05-20 (12) +153</t>
  </si>
  <si>
    <t>10000069</t>
  </si>
  <si>
    <t>+USD/-EUR 1.1123 04-05-20 (20) +153</t>
  </si>
  <si>
    <t>10000068</t>
  </si>
  <si>
    <t>+USD/-EUR 1.11272 12-03-20 (12) +107.2</t>
  </si>
  <si>
    <t>10000071</t>
  </si>
  <si>
    <t>+USD/-EUR 1.115 27-03-20 (10) +78</t>
  </si>
  <si>
    <t>10000832</t>
  </si>
  <si>
    <t>+USD/-EUR 1.1158 04-05-20 (20) +144</t>
  </si>
  <si>
    <t>10000046</t>
  </si>
  <si>
    <t>+USD/-EUR 1.11595 09-04-20 (10) +88.5</t>
  </si>
  <si>
    <t>10000831</t>
  </si>
  <si>
    <t>+USD/-EUR 1.1166 23-03-20 (10) +91</t>
  </si>
  <si>
    <t>10000822</t>
  </si>
  <si>
    <t>+USD/-EUR 1.1171 04-05-20 (20) +95</t>
  </si>
  <si>
    <t>10000061</t>
  </si>
  <si>
    <t>+USD/-EUR 1.11933 05-03-20 (20) +98.3</t>
  </si>
  <si>
    <t>10000081</t>
  </si>
  <si>
    <t>+USD/-EUR 1.1202 27-03-20 (10) +112</t>
  </si>
  <si>
    <t>10000816</t>
  </si>
  <si>
    <t>+USD/-EUR 1.1203 27-03-20 (10) +156</t>
  </si>
  <si>
    <t>10000799</t>
  </si>
  <si>
    <t>+USD/-EUR 1.1205 27-03-20 (10) +76</t>
  </si>
  <si>
    <t>10000836</t>
  </si>
  <si>
    <t>+USD/-EUR 1.1218 04-05-20 (12) +193</t>
  </si>
  <si>
    <t>+USD/-EUR 1.12187 04-05-20 (20) +193.7</t>
  </si>
  <si>
    <t>10000063</t>
  </si>
  <si>
    <t>+USD/-EUR 1.12275 05-03-20 (12) +100.5</t>
  </si>
  <si>
    <t>10000077</t>
  </si>
  <si>
    <t>+USD/-EUR 1.12345 12-03-20 (12) +105.5</t>
  </si>
  <si>
    <t>10000079</t>
  </si>
  <si>
    <t>+USD/-EUR 1.1235 05-03-20 (20) +101</t>
  </si>
  <si>
    <t>10000047</t>
  </si>
  <si>
    <t>+USD/-EUR 1.12355 05-03-20 (12) +100.5</t>
  </si>
  <si>
    <t>10000076</t>
  </si>
  <si>
    <t>+USD/-EUR 1.12422 27-03-20 (10) +116.2</t>
  </si>
  <si>
    <t>10000814</t>
  </si>
  <si>
    <t>+USD/-EUR 1.12505 04-05-20 (12) +136.5</t>
  </si>
  <si>
    <t>10000084</t>
  </si>
  <si>
    <t>+USD/-EUR 1.1264 09-04-20 (10) +68</t>
  </si>
  <si>
    <t>10000840</t>
  </si>
  <si>
    <t>+USD/-EUR 1.1274 21-01-20 (12) +155</t>
  </si>
  <si>
    <t>10000032</t>
  </si>
  <si>
    <t>+USD/-EUR 1.1282 04-05-20 (12) +239</t>
  </si>
  <si>
    <t>10000022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</si>
  <si>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</si>
  <si>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</si>
  <si>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</si>
  <si>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</si>
  <si>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</si>
  <si>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+USD/-EUR 1.15192 09-04-20 (10) +234.2</t>
  </si>
  <si>
    <t>10000779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</si>
  <si>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</si>
  <si>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</si>
  <si>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</si>
  <si>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</si>
  <si>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</si>
  <si>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</si>
  <si>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+USD/-GBP 1.24427 11-05-20 (10) +102.7</t>
  </si>
  <si>
    <t>10000796</t>
  </si>
  <si>
    <t>+USD/-GBP 1.29325 11-05-20 (10) +74.5</t>
  </si>
  <si>
    <t>10000817</t>
  </si>
  <si>
    <t>+USD/-GBP 1.29555 11-05-20 (10) +75.5</t>
  </si>
  <si>
    <t>10000811</t>
  </si>
  <si>
    <t>+USD/-GBP 1.2989 11-05-20 (10) +49</t>
  </si>
  <si>
    <t>10000824</t>
  </si>
  <si>
    <t>+USD/-JPY 106.51 12-02-20 (10) -173</t>
  </si>
  <si>
    <t>10000776</t>
  </si>
  <si>
    <t>IRS</t>
  </si>
  <si>
    <t>10000000</t>
  </si>
  <si>
    <t>10000002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</si>
  <si>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</si>
  <si>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</si>
  <si>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</si>
  <si>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</si>
  <si>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</si>
  <si>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</si>
  <si>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</si>
  <si>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</si>
  <si>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</si>
  <si>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</si>
  <si>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</si>
  <si>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</si>
  <si>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</si>
  <si>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</si>
  <si>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</si>
  <si>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33820000</t>
  </si>
  <si>
    <t>30312000</t>
  </si>
  <si>
    <t>31712000</t>
  </si>
  <si>
    <t>30212000</t>
  </si>
  <si>
    <t>32012000</t>
  </si>
  <si>
    <t>30710000</t>
  </si>
  <si>
    <t>32010000</t>
  </si>
  <si>
    <t>34610000</t>
  </si>
  <si>
    <t>34510000</t>
  </si>
  <si>
    <t>30810000</t>
  </si>
  <si>
    <t>33810000</t>
  </si>
  <si>
    <t>31710000</t>
  </si>
  <si>
    <t>30310000</t>
  </si>
  <si>
    <t>31210000</t>
  </si>
  <si>
    <t>31110000</t>
  </si>
  <si>
    <t>30210000</t>
  </si>
  <si>
    <t>34010000</t>
  </si>
  <si>
    <t>32610000</t>
  </si>
  <si>
    <t>34520000</t>
  </si>
  <si>
    <t>31720000</t>
  </si>
  <si>
    <t>31220000</t>
  </si>
  <si>
    <t>32020000</t>
  </si>
  <si>
    <t>34020000</t>
  </si>
  <si>
    <t>32011000</t>
  </si>
  <si>
    <t>30311000</t>
  </si>
  <si>
    <t>30211000</t>
  </si>
  <si>
    <t>דירוג פנימי</t>
  </si>
  <si>
    <t>לא</t>
  </si>
  <si>
    <t>AA</t>
  </si>
  <si>
    <t>כן</t>
  </si>
  <si>
    <t>11898602</t>
  </si>
  <si>
    <t>11898601</t>
  </si>
  <si>
    <t>11898600</t>
  </si>
  <si>
    <t>11898603</t>
  </si>
  <si>
    <t>11898604</t>
  </si>
  <si>
    <t>11898606</t>
  </si>
  <si>
    <t>11898607</t>
  </si>
  <si>
    <t>11898608</t>
  </si>
  <si>
    <t>11898557</t>
  </si>
  <si>
    <t>11898558</t>
  </si>
  <si>
    <t>11898559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</si>
  <si>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</si>
  <si>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</si>
  <si>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</si>
  <si>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</si>
  <si>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</si>
  <si>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</si>
  <si>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</si>
  <si>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</si>
  <si>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</si>
  <si>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523632</t>
  </si>
  <si>
    <t>A+</t>
  </si>
  <si>
    <t>524747</t>
  </si>
  <si>
    <t>545876</t>
  </si>
  <si>
    <t>91102700</t>
  </si>
  <si>
    <t>A</t>
  </si>
  <si>
    <t>91102701</t>
  </si>
  <si>
    <t>84666730</t>
  </si>
  <si>
    <t>91040003</t>
  </si>
  <si>
    <t>91040006</t>
  </si>
  <si>
    <t>91040009</t>
  </si>
  <si>
    <t>66679</t>
  </si>
  <si>
    <t>91040011</t>
  </si>
  <si>
    <t>482154</t>
  </si>
  <si>
    <t>482153</t>
  </si>
  <si>
    <t>84666732</t>
  </si>
  <si>
    <t>90320004</t>
  </si>
  <si>
    <t>90310010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</si>
  <si>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</si>
  <si>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</si>
  <si>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</si>
  <si>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</si>
  <si>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</si>
  <si>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</si>
  <si>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</si>
  <si>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</si>
  <si>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</si>
  <si>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9912270</t>
  </si>
  <si>
    <t>508506</t>
  </si>
  <si>
    <t>67859</t>
  </si>
  <si>
    <t>72808</t>
  </si>
  <si>
    <t>נדלן אלביט נתניה - עלות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</si>
  <si>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</si>
  <si>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</si>
  <si>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</si>
  <si>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</si>
  <si>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</si>
  <si>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</si>
  <si>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קרדן אן.וי אגח ב חש 2/18</t>
  </si>
  <si>
    <t>1143270</t>
  </si>
  <si>
    <t>גורם 111</t>
  </si>
  <si>
    <t>גורם 112</t>
  </si>
  <si>
    <t>גורם 146</t>
  </si>
  <si>
    <t>גורם 151</t>
  </si>
  <si>
    <t>גורם 37</t>
  </si>
  <si>
    <t>גורם 98</t>
  </si>
  <si>
    <t>גורם 105</t>
  </si>
  <si>
    <t>גורם 104</t>
  </si>
  <si>
    <t>סה"כ יתרות התחייבות להשקעה</t>
  </si>
  <si>
    <t>סה"כ בחו"ל</t>
  </si>
  <si>
    <t>Arclight Energy Partners Fund VII L.P</t>
  </si>
  <si>
    <t>גורם 137</t>
  </si>
  <si>
    <t>גורם 148</t>
  </si>
  <si>
    <t>GLOBAL INFRASTRUCTURE PARTNERS IV</t>
  </si>
  <si>
    <t>גורם 143</t>
  </si>
  <si>
    <t>ICG SDP III</t>
  </si>
  <si>
    <t>גורם 138</t>
  </si>
  <si>
    <t>Kartesia Credit Opportunities IV SCS</t>
  </si>
  <si>
    <t>Kartesia Credit Opportunities V</t>
  </si>
  <si>
    <t>KLIRMARK III</t>
  </si>
  <si>
    <t>KSO I</t>
  </si>
  <si>
    <t>גורם 149</t>
  </si>
  <si>
    <t>גורם 142</t>
  </si>
  <si>
    <t>PERMIRA CREDIT SOLUTIONS IV</t>
  </si>
  <si>
    <t>PERMIRA VII PCS</t>
  </si>
  <si>
    <t>Reality IV</t>
  </si>
  <si>
    <t xml:space="preserve">WSREDII </t>
  </si>
  <si>
    <t>גורם 144</t>
  </si>
  <si>
    <t>מובטחות משכנתא - גורם 01</t>
  </si>
  <si>
    <t>בבטחונות אחרים - גורם 94</t>
  </si>
  <si>
    <t>בבטחונות אחרים - גורם 111</t>
  </si>
  <si>
    <t>בבטחונות אחרים - גורם 147</t>
  </si>
  <si>
    <t>בבטחונות אחרים - גורם 105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</si>
  <si>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</si>
  <si>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</si>
  <si>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</si>
  <si>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</si>
  <si>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103</t>
  </si>
  <si>
    <t>בבטחונות אחרים - גורם 130</t>
  </si>
  <si>
    <t>בבטחונות אחרים - גורם 104</t>
  </si>
  <si>
    <t>בבטחונות אחרים - גורם 152</t>
  </si>
  <si>
    <t>בבטחונות אחרים - גורם 144</t>
  </si>
  <si>
    <t>בבטחונות אחרים - גורם 61</t>
  </si>
  <si>
    <t>בבטחונות אחרים - גורם 115*</t>
  </si>
  <si>
    <t>בבטחונות אחרים - גורם 102</t>
  </si>
  <si>
    <t>בבטחונות אחרים - גורם 133</t>
  </si>
  <si>
    <t>בבטחונות אחרים - גורם 137</t>
  </si>
  <si>
    <t>בבטחונות אחרים - גורם 148</t>
  </si>
  <si>
    <t>בבטחונות אחרים - גורם 131</t>
  </si>
  <si>
    <t>בבטחונות אחרים - גורם 143</t>
  </si>
  <si>
    <t>בבטחונות אחרים - גורם 138</t>
  </si>
  <si>
    <t>בבטחונות אחרים - גורם 112</t>
  </si>
  <si>
    <t>בבטחונות אחרים - גורם 149</t>
  </si>
  <si>
    <t>בבטחונות אחרים - גורם 142</t>
  </si>
  <si>
    <t>בבטחונות אחרים - 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</si>
</sst>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  <numFmt numFmtId="169" formatCode="dd/mm/yyyy;@"/>
  </numFmts>
  <fonts count="3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0"/>
      <name val="Arial"/>
      <family val="2"/>
      <scheme val="minor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164" fontId="2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8" fillId="0" borderId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166" fontId="14" fillId="0" borderId="0" applyFill="0" applyBorder="0" applyProtection="0">
      <alignment horizontal="right"/>
    </xf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</cellStyleXfs>
  <cellXfs count="169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1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right" vertical="center" wrapText="1" indent="2" readingOrder="2"/>
    </xf>
    <xf numFmtId="0" fontId="24" fillId="3" borderId="0" xfId="0" applyFont="1" applyFill="1" applyAlignment="1">
      <alignment horizontal="right" indent="2" readingOrder="2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0" xfId="0" applyFont="1" applyFill="1"/>
    <xf numFmtId="0" fontId="23" fillId="6" borderId="0" xfId="0" applyFont="1" applyFill="1" applyAlignment="1">
      <alignment horizontal="center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5" fillId="0" borderId="0" xfId="7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49" fontId="16" fillId="2" borderId="13" xfId="7" applyNumberFormat="1" applyFont="1" applyFill="1" applyBorder="1" applyAlignment="1">
      <alignment horizontal="center" vertical="center" wrapText="1" readingOrder="2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6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0" fontId="30" fillId="0" borderId="0" xfId="0" applyFont="1" applyFill="1" applyBorder="1" applyAlignment="1">
      <alignment horizontal="right" indent="4"/>
    </xf>
    <xf numFmtId="0" fontId="30" fillId="0" borderId="0" xfId="0" applyFont="1" applyFill="1" applyBorder="1" applyAlignment="1">
      <alignment horizontal="right" indent="3"/>
    </xf>
    <xf numFmtId="4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167" fontId="29" fillId="0" borderId="28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2"/>
    </xf>
    <xf numFmtId="0" fontId="30" fillId="0" borderId="29" xfId="0" applyFont="1" applyFill="1" applyBorder="1" applyAlignment="1">
      <alignment horizontal="right" indent="3"/>
    </xf>
    <xf numFmtId="0" fontId="30" fillId="0" borderId="29" xfId="0" applyFont="1" applyFill="1" applyBorder="1" applyAlignment="1">
      <alignment horizontal="right" indent="2"/>
    </xf>
    <xf numFmtId="0" fontId="30" fillId="0" borderId="30" xfId="0" applyFont="1" applyFill="1" applyBorder="1" applyAlignment="1">
      <alignment horizontal="right" indent="2"/>
    </xf>
    <xf numFmtId="0" fontId="30" fillId="0" borderId="25" xfId="0" applyNumberFormat="1" applyFont="1" applyFill="1" applyBorder="1" applyAlignment="1">
      <alignment horizontal="right"/>
    </xf>
    <xf numFmtId="14" fontId="30" fillId="0" borderId="0" xfId="0" applyNumberFormat="1" applyFont="1" applyFill="1" applyBorder="1" applyAlignment="1">
      <alignment horizontal="right"/>
    </xf>
    <xf numFmtId="2" fontId="30" fillId="0" borderId="25" xfId="0" applyNumberFormat="1" applyFont="1" applyFill="1" applyBorder="1" applyAlignment="1">
      <alignment horizontal="right"/>
    </xf>
    <xf numFmtId="10" fontId="30" fillId="0" borderId="25" xfId="0" applyNumberFormat="1" applyFont="1" applyFill="1" applyBorder="1" applyAlignment="1">
      <alignment horizontal="right"/>
    </xf>
    <xf numFmtId="4" fontId="30" fillId="0" borderId="25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0" fontId="31" fillId="0" borderId="29" xfId="0" applyFont="1" applyFill="1" applyBorder="1" applyAlignment="1">
      <alignment horizontal="right"/>
    </xf>
    <xf numFmtId="0" fontId="31" fillId="0" borderId="29" xfId="0" applyFont="1" applyFill="1" applyBorder="1" applyAlignment="1">
      <alignment horizontal="right" indent="1"/>
    </xf>
    <xf numFmtId="0" fontId="31" fillId="0" borderId="0" xfId="0" applyFont="1" applyFill="1" applyBorder="1" applyAlignment="1">
      <alignment horizontal="right" indent="2"/>
    </xf>
    <xf numFmtId="0" fontId="7" fillId="0" borderId="0" xfId="0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right"/>
    </xf>
    <xf numFmtId="164" fontId="7" fillId="0" borderId="31" xfId="13" applyFont="1" applyFill="1" applyBorder="1" applyAlignment="1">
      <alignment horizontal="right"/>
    </xf>
    <xf numFmtId="10" fontId="7" fillId="0" borderId="31" xfId="14" applyNumberFormat="1" applyFont="1" applyFill="1" applyBorder="1" applyAlignment="1">
      <alignment horizontal="center"/>
    </xf>
    <xf numFmtId="2" fontId="7" fillId="0" borderId="31" xfId="7" applyNumberFormat="1" applyFont="1" applyFill="1" applyBorder="1" applyAlignment="1">
      <alignment horizontal="right"/>
    </xf>
    <xf numFmtId="168" fontId="7" fillId="0" borderId="31" xfId="7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7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readingOrder="2"/>
    </xf>
    <xf numFmtId="0" fontId="33" fillId="0" borderId="0" xfId="0" applyFont="1" applyFill="1" applyAlignment="1">
      <alignment horizontal="right" vertical="center" readingOrder="2"/>
    </xf>
    <xf numFmtId="0" fontId="2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readingOrder="2"/>
    </xf>
    <xf numFmtId="10" fontId="0" fillId="0" borderId="0" xfId="0" applyNumberFormat="1" applyFill="1"/>
    <xf numFmtId="14" fontId="33" fillId="0" borderId="0" xfId="0" applyNumberFormat="1" applyFont="1" applyFill="1"/>
    <xf numFmtId="169" fontId="30" fillId="0" borderId="0" xfId="0" applyNumberFormat="1" applyFont="1" applyFill="1" applyBorder="1" applyAlignment="1">
      <alignment horizontal="right"/>
    </xf>
    <xf numFmtId="0" fontId="2" fillId="0" borderId="0" xfId="16" applyFill="1" applyAlignment="1">
      <alignment horizontal="right"/>
    </xf>
    <xf numFmtId="164" fontId="2" fillId="0" borderId="0" xfId="16" applyNumberFormat="1" applyFill="1" applyAlignment="1">
      <alignment horizontal="right"/>
    </xf>
    <xf numFmtId="14" fontId="2" fillId="0" borderId="0" xfId="16" applyNumberFormat="1" applyFill="1" applyAlignment="1">
      <alignment horizontal="right"/>
    </xf>
    <xf numFmtId="0" fontId="1" fillId="0" borderId="0" xfId="16" applyFont="1" applyFill="1" applyAlignment="1">
      <alignment horizontal="right"/>
    </xf>
    <xf numFmtId="0" fontId="9" fillId="2" borderId="17" xfId="7" applyFont="1" applyFill="1" applyBorder="1" applyAlignment="1">
      <alignment horizontal="center" vertical="center" wrapText="1"/>
    </xf>
    <xf numFmtId="0" fontId="9" fillId="2" borderId="18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 readingOrder="2"/>
    </xf>
    <xf numFmtId="0" fontId="9" fillId="2" borderId="25" xfId="0" applyFont="1" applyFill="1" applyBorder="1" applyAlignment="1">
      <alignment horizontal="center" vertical="center" wrapText="1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18" fillId="0" borderId="20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0" fontId="22" fillId="2" borderId="21" xfId="0" applyFont="1" applyFill="1" applyBorder="1" applyAlignment="1">
      <alignment horizontal="center" vertical="center" wrapText="1" readingOrder="2"/>
    </xf>
    <xf numFmtId="0" fontId="18" fillId="0" borderId="22" xfId="0" applyFont="1" applyBorder="1" applyAlignment="1">
      <alignment horizontal="center" readingOrder="2"/>
    </xf>
    <xf numFmtId="0" fontId="18" fillId="0" borderId="23" xfId="0" applyFont="1" applyBorder="1" applyAlignment="1">
      <alignment horizontal="center" readingOrder="2"/>
    </xf>
    <xf numFmtId="0" fontId="7" fillId="0" borderId="0" xfId="0" applyFont="1" applyFill="1" applyAlignment="1">
      <alignment horizontal="right" readingOrder="2"/>
    </xf>
    <xf numFmtId="0" fontId="22" fillId="2" borderId="22" xfId="0" applyFont="1" applyFill="1" applyBorder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2"/>
    </xf>
    <xf numFmtId="0" fontId="9" fillId="2" borderId="21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</cellXfs>
  <cellStyles count="19">
    <cellStyle name="Comma" xfId="13" builtinId="3"/>
    <cellStyle name="Comma 2" xfId="1"/>
    <cellStyle name="Comma 3" xfId="15"/>
    <cellStyle name="Comma 4" xfId="17"/>
    <cellStyle name="Currency [0] _1" xfId="2"/>
    <cellStyle name="Hyperlink 2" xfId="3"/>
    <cellStyle name="Normal" xfId="0" builtinId="0"/>
    <cellStyle name="Normal 11" xfId="4"/>
    <cellStyle name="Normal 2" xfId="5"/>
    <cellStyle name="Normal 2 2" xfId="18"/>
    <cellStyle name="Normal 3" xfId="6"/>
    <cellStyle name="Normal 4" xfId="12"/>
    <cellStyle name="Normal 5" xfId="16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91;&#1497;&#1493;&#1493;&#1495;%20&#1499;&#1505;&#1508;&#1497;/&#1512;&#1513;&#1497;&#1502;&#1493;&#1514;%20&#1504;&#1499;&#1505;&#1497;&#1501;/2019/12-19/&#1512;&#1513;&#1497;&#1502;&#1514;%20&#1504;&#1499;&#1505;&#1497;&#1501;%20&#1512;&#1488;&#1513;&#1493;&#1504;&#1497;&#1514;%2031.01.2020/&#1512;&#1513;&#1497;&#1502;&#1493;&#1514;%20&#1504;&#1499;&#1505;&#1497;&#1501;%20&#1512;&#1488;&#1513;&#1493;&#1504;&#1497;&#1493;&#1514;%20&#1500;&#1491;&#1497;&#1493;&#1493;&#1495;%20&#1500;&#1488;&#1493;&#1510;&#1512;%2012-19/&#1502;&#1513;&#1500;&#1497;&#1502;&#1492;%20&#1500;&#1491;&#1497;&#1493;&#1493;&#1495;%2012-19/512237744_p9453_04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Sheet1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185004.10914807004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zoomScale="70" zoomScaleNormal="70" workbookViewId="0">
      <selection activeCell="K23" sqref="K2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56" t="s">
        <v>149</v>
      </c>
      <c r="C1" s="77" t="s" vm="1">
        <v>230</v>
      </c>
    </row>
    <row r="2" spans="1:4">
      <c r="B2" s="56" t="s">
        <v>148</v>
      </c>
      <c r="C2" s="77" t="s">
        <v>231</v>
      </c>
    </row>
    <row r="3" spans="1:4">
      <c r="B3" s="56" t="s">
        <v>150</v>
      </c>
      <c r="C3" s="77" t="s">
        <v>232</v>
      </c>
    </row>
    <row r="4" spans="1:4">
      <c r="B4" s="56" t="s">
        <v>151</v>
      </c>
      <c r="C4" s="77">
        <v>9453</v>
      </c>
    </row>
    <row r="6" spans="1:4" ht="26.25" customHeight="1">
      <c r="B6" s="152" t="s">
        <v>163</v>
      </c>
      <c r="C6" s="153"/>
      <c r="D6" s="154"/>
    </row>
    <row r="7" spans="1:4" s="9" customFormat="1">
      <c r="B7" s="22"/>
      <c r="C7" s="23" t="s">
        <v>113</v>
      </c>
      <c r="D7" s="24" t="s">
        <v>111</v>
      </c>
    </row>
    <row r="8" spans="1:4" s="9" customFormat="1">
      <c r="B8" s="22"/>
      <c r="C8" s="25" t="s">
        <v>209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162</v>
      </c>
      <c r="C10" s="129">
        <f>C11+C12+C23+C33+C35+C37</f>
        <v>185004.10914807004</v>
      </c>
      <c r="D10" s="130">
        <f>C10/$C$42</f>
        <v>1</v>
      </c>
    </row>
    <row r="11" spans="1:4">
      <c r="A11" s="44" t="s">
        <v>129</v>
      </c>
      <c r="B11" s="28" t="s">
        <v>164</v>
      </c>
      <c r="C11" s="129">
        <f>מזומנים!$J$10</f>
        <v>22838.002042763095</v>
      </c>
      <c r="D11" s="130">
        <f t="shared" ref="D11:D13" si="0">C11/$C$42</f>
        <v>0.12344591775788316</v>
      </c>
    </row>
    <row r="12" spans="1:4">
      <c r="B12" s="28" t="s">
        <v>165</v>
      </c>
      <c r="C12" s="129">
        <f>SUM(C13:C22)</f>
        <v>150313.00160081798</v>
      </c>
      <c r="D12" s="130">
        <f t="shared" si="0"/>
        <v>0.81248466476230186</v>
      </c>
    </row>
    <row r="13" spans="1:4">
      <c r="A13" s="54" t="s">
        <v>129</v>
      </c>
      <c r="B13" s="29" t="s">
        <v>70</v>
      </c>
      <c r="C13" s="129" vm="2">
        <v>30833.357040204992</v>
      </c>
      <c r="D13" s="130">
        <f t="shared" si="0"/>
        <v>0.16666309295609852</v>
      </c>
    </row>
    <row r="14" spans="1:4">
      <c r="A14" s="54" t="s">
        <v>129</v>
      </c>
      <c r="B14" s="29" t="s">
        <v>71</v>
      </c>
      <c r="C14" s="129" t="s" vm="3">
        <v>2016</v>
      </c>
      <c r="D14" s="130"/>
    </row>
    <row r="15" spans="1:4">
      <c r="A15" s="54" t="s">
        <v>129</v>
      </c>
      <c r="B15" s="29" t="s">
        <v>72</v>
      </c>
      <c r="C15" s="129" vm="4">
        <v>52823.636973124005</v>
      </c>
      <c r="D15" s="130">
        <f t="shared" ref="D15:D21" si="1">C15/$C$42</f>
        <v>0.28552683081674707</v>
      </c>
    </row>
    <row r="16" spans="1:4">
      <c r="A16" s="54" t="s">
        <v>129</v>
      </c>
      <c r="B16" s="29" t="s">
        <v>73</v>
      </c>
      <c r="C16" s="129" vm="5">
        <v>31308.500699954988</v>
      </c>
      <c r="D16" s="130">
        <f t="shared" si="1"/>
        <v>0.16923138001706162</v>
      </c>
    </row>
    <row r="17" spans="1:4">
      <c r="A17" s="54" t="s">
        <v>129</v>
      </c>
      <c r="B17" s="29" t="s">
        <v>223</v>
      </c>
      <c r="C17" s="129" vm="6">
        <v>26057.551416138995</v>
      </c>
      <c r="D17" s="130">
        <f t="shared" si="1"/>
        <v>0.14084850080429051</v>
      </c>
    </row>
    <row r="18" spans="1:4">
      <c r="A18" s="54" t="s">
        <v>129</v>
      </c>
      <c r="B18" s="29" t="s">
        <v>74</v>
      </c>
      <c r="C18" s="129" vm="7">
        <v>8849.1711967919982</v>
      </c>
      <c r="D18" s="130">
        <f t="shared" si="1"/>
        <v>4.7832295388149829E-2</v>
      </c>
    </row>
    <row r="19" spans="1:4">
      <c r="A19" s="54" t="s">
        <v>129</v>
      </c>
      <c r="B19" s="29" t="s">
        <v>75</v>
      </c>
      <c r="C19" s="129" vm="8">
        <v>2.7650726219999999</v>
      </c>
      <c r="D19" s="130">
        <f t="shared" si="1"/>
        <v>1.4946006522411587E-5</v>
      </c>
    </row>
    <row r="20" spans="1:4">
      <c r="A20" s="54" t="s">
        <v>129</v>
      </c>
      <c r="B20" s="29" t="s">
        <v>76</v>
      </c>
      <c r="C20" s="129" vm="9">
        <v>22.821871266000002</v>
      </c>
      <c r="D20" s="130">
        <f t="shared" si="1"/>
        <v>1.2335872630663718E-4</v>
      </c>
    </row>
    <row r="21" spans="1:4">
      <c r="A21" s="54" t="s">
        <v>129</v>
      </c>
      <c r="B21" s="29" t="s">
        <v>77</v>
      </c>
      <c r="C21" s="129" vm="10">
        <v>415.19733071500019</v>
      </c>
      <c r="D21" s="130">
        <f t="shared" si="1"/>
        <v>2.2442600471251832E-3</v>
      </c>
    </row>
    <row r="22" spans="1:4">
      <c r="A22" s="54" t="s">
        <v>129</v>
      </c>
      <c r="B22" s="29" t="s">
        <v>78</v>
      </c>
      <c r="C22" s="129" t="s" vm="11">
        <v>2016</v>
      </c>
      <c r="D22" s="130"/>
    </row>
    <row r="23" spans="1:4">
      <c r="B23" s="28" t="s">
        <v>166</v>
      </c>
      <c r="C23" s="129">
        <f>SUM(C26:C31)</f>
        <v>4832.568237905999</v>
      </c>
      <c r="D23" s="130">
        <f>C23/$C$42</f>
        <v>2.6121410276558781E-2</v>
      </c>
    </row>
    <row r="24" spans="1:4">
      <c r="A24" s="54" t="s">
        <v>129</v>
      </c>
      <c r="B24" s="29" t="s">
        <v>79</v>
      </c>
      <c r="C24" s="129" t="s" vm="12">
        <v>2016</v>
      </c>
      <c r="D24" s="130"/>
    </row>
    <row r="25" spans="1:4">
      <c r="A25" s="54" t="s">
        <v>129</v>
      </c>
      <c r="B25" s="29" t="s">
        <v>80</v>
      </c>
      <c r="C25" s="129" t="s" vm="13">
        <v>2016</v>
      </c>
      <c r="D25" s="130"/>
    </row>
    <row r="26" spans="1:4">
      <c r="A26" s="54" t="s">
        <v>129</v>
      </c>
      <c r="B26" s="29" t="s">
        <v>72</v>
      </c>
      <c r="C26" s="129" vm="14">
        <v>721.3186599999998</v>
      </c>
      <c r="D26" s="130">
        <f t="shared" ref="D26:D28" si="2">C26/$C$42</f>
        <v>3.8989331821958862E-3</v>
      </c>
    </row>
    <row r="27" spans="1:4">
      <c r="A27" s="54" t="s">
        <v>129</v>
      </c>
      <c r="B27" s="29" t="s">
        <v>81</v>
      </c>
      <c r="C27" s="129" vm="15">
        <v>1156.1404500000001</v>
      </c>
      <c r="D27" s="130">
        <f t="shared" si="2"/>
        <v>6.2492690315038924E-3</v>
      </c>
    </row>
    <row r="28" spans="1:4">
      <c r="A28" s="54" t="s">
        <v>129</v>
      </c>
      <c r="B28" s="29" t="s">
        <v>82</v>
      </c>
      <c r="C28" s="129" vm="16">
        <v>2809.4286399999992</v>
      </c>
      <c r="D28" s="130">
        <f t="shared" si="2"/>
        <v>1.5185763456483243E-2</v>
      </c>
    </row>
    <row r="29" spans="1:4">
      <c r="A29" s="54" t="s">
        <v>129</v>
      </c>
      <c r="B29" s="29" t="s">
        <v>83</v>
      </c>
      <c r="C29" s="129" t="s" vm="17">
        <v>2016</v>
      </c>
      <c r="D29" s="130"/>
    </row>
    <row r="30" spans="1:4">
      <c r="A30" s="54" t="s">
        <v>129</v>
      </c>
      <c r="B30" s="29" t="s">
        <v>189</v>
      </c>
      <c r="C30" s="129" t="s" vm="18">
        <v>2016</v>
      </c>
      <c r="D30" s="130"/>
    </row>
    <row r="31" spans="1:4">
      <c r="A31" s="54" t="s">
        <v>129</v>
      </c>
      <c r="B31" s="29" t="s">
        <v>107</v>
      </c>
      <c r="C31" s="129" vm="19">
        <v>145.680487906</v>
      </c>
      <c r="D31" s="130">
        <f>C31/$C$42</f>
        <v>7.8744460637575917E-4</v>
      </c>
    </row>
    <row r="32" spans="1:4">
      <c r="A32" s="54" t="s">
        <v>129</v>
      </c>
      <c r="B32" s="29" t="s">
        <v>84</v>
      </c>
      <c r="C32" s="129" t="s" vm="20">
        <v>2016</v>
      </c>
      <c r="D32" s="130"/>
    </row>
    <row r="33" spans="1:4">
      <c r="A33" s="54" t="s">
        <v>129</v>
      </c>
      <c r="B33" s="28" t="s">
        <v>167</v>
      </c>
      <c r="C33" s="129">
        <f>הלוואות!$O$10</f>
        <v>5671.9943300000014</v>
      </c>
      <c r="D33" s="130">
        <f>C33/$C$42</f>
        <v>3.0658747830624451E-2</v>
      </c>
    </row>
    <row r="34" spans="1:4">
      <c r="A34" s="54" t="s">
        <v>129</v>
      </c>
      <c r="B34" s="28" t="s">
        <v>168</v>
      </c>
      <c r="C34" s="129" t="s" vm="21">
        <v>2016</v>
      </c>
      <c r="D34" s="130"/>
    </row>
    <row r="35" spans="1:4">
      <c r="A35" s="54" t="s">
        <v>129</v>
      </c>
      <c r="B35" s="28" t="s">
        <v>169</v>
      </c>
      <c r="C35" s="129" vm="22">
        <v>1344.1256799999999</v>
      </c>
      <c r="D35" s="130">
        <f>C35/$C$42</f>
        <v>7.2653828403574233E-3</v>
      </c>
    </row>
    <row r="36" spans="1:4">
      <c r="A36" s="54" t="s">
        <v>129</v>
      </c>
      <c r="B36" s="55" t="s">
        <v>170</v>
      </c>
      <c r="C36" s="129" t="s" vm="23">
        <v>2016</v>
      </c>
      <c r="D36" s="130"/>
    </row>
    <row r="37" spans="1:4">
      <c r="A37" s="54" t="s">
        <v>129</v>
      </c>
      <c r="B37" s="28" t="s">
        <v>171</v>
      </c>
      <c r="C37" s="129" vm="24">
        <v>4.4172565830000003</v>
      </c>
      <c r="D37" s="130">
        <f t="shared" ref="D37:D38" si="3">C37/$C$42</f>
        <v>2.3876532274559379E-5</v>
      </c>
    </row>
    <row r="38" spans="1:4">
      <c r="A38" s="54"/>
      <c r="B38" s="67" t="s">
        <v>173</v>
      </c>
      <c r="C38" s="129">
        <v>0</v>
      </c>
      <c r="D38" s="130">
        <f t="shared" si="3"/>
        <v>0</v>
      </c>
    </row>
    <row r="39" spans="1:4">
      <c r="A39" s="54" t="s">
        <v>129</v>
      </c>
      <c r="B39" s="68" t="s">
        <v>174</v>
      </c>
      <c r="C39" s="129" t="s" vm="25">
        <v>2016</v>
      </c>
      <c r="D39" s="130"/>
    </row>
    <row r="40" spans="1:4">
      <c r="A40" s="54" t="s">
        <v>129</v>
      </c>
      <c r="B40" s="68" t="s">
        <v>207</v>
      </c>
      <c r="C40" s="129" t="s" vm="26">
        <v>2016</v>
      </c>
      <c r="D40" s="130"/>
    </row>
    <row r="41" spans="1:4">
      <c r="A41" s="54" t="s">
        <v>129</v>
      </c>
      <c r="B41" s="68" t="s">
        <v>175</v>
      </c>
      <c r="C41" s="129" t="s" vm="27">
        <v>2016</v>
      </c>
      <c r="D41" s="130"/>
    </row>
    <row r="42" spans="1:4">
      <c r="B42" s="68" t="s">
        <v>85</v>
      </c>
      <c r="C42" s="129">
        <f>C10</f>
        <v>185004.10914807004</v>
      </c>
      <c r="D42" s="130">
        <f t="shared" ref="D42:D43" si="4">C42/$C$42</f>
        <v>1</v>
      </c>
    </row>
    <row r="43" spans="1:4">
      <c r="A43" s="54" t="s">
        <v>129</v>
      </c>
      <c r="B43" s="68" t="s">
        <v>172</v>
      </c>
      <c r="C43" s="129">
        <f>'יתרת התחייבות להשקעה'!C10</f>
        <v>10086.598957532027</v>
      </c>
      <c r="D43" s="130">
        <f t="shared" si="4"/>
        <v>5.4520945529156373E-2</v>
      </c>
    </row>
    <row r="44" spans="1:4">
      <c r="B44" s="5" t="s">
        <v>112</v>
      </c>
    </row>
    <row r="45" spans="1:4">
      <c r="C45" s="74" t="s">
        <v>156</v>
      </c>
      <c r="D45" s="35" t="s">
        <v>106</v>
      </c>
    </row>
    <row r="46" spans="1:4">
      <c r="C46" s="75" t="s">
        <v>1</v>
      </c>
      <c r="D46" s="24" t="s">
        <v>2</v>
      </c>
    </row>
    <row r="47" spans="1:4">
      <c r="C47" s="131" t="s">
        <v>139</v>
      </c>
      <c r="D47" s="132" vm="28">
        <v>2.4230999999999998</v>
      </c>
    </row>
    <row r="48" spans="1:4">
      <c r="C48" s="131" t="s">
        <v>146</v>
      </c>
      <c r="D48" s="132">
        <v>0.85865487341300406</v>
      </c>
    </row>
    <row r="49" spans="2:4">
      <c r="C49" s="131" t="s">
        <v>143</v>
      </c>
      <c r="D49" s="132" vm="29">
        <v>2.6535000000000002</v>
      </c>
    </row>
    <row r="50" spans="2:4">
      <c r="B50" s="11"/>
      <c r="C50" s="131" t="s">
        <v>1461</v>
      </c>
      <c r="D50" s="132" vm="30">
        <v>3.5750000000000002</v>
      </c>
    </row>
    <row r="51" spans="2:4">
      <c r="C51" s="131" t="s">
        <v>137</v>
      </c>
      <c r="D51" s="132" vm="31">
        <v>3.8782000000000001</v>
      </c>
    </row>
    <row r="52" spans="2:4">
      <c r="C52" s="131" t="s">
        <v>138</v>
      </c>
      <c r="D52" s="132" vm="32">
        <v>4.5597000000000003</v>
      </c>
    </row>
    <row r="53" spans="2:4">
      <c r="C53" s="131" t="s">
        <v>140</v>
      </c>
      <c r="D53" s="132">
        <v>0.44351475174210436</v>
      </c>
    </row>
    <row r="54" spans="2:4">
      <c r="C54" s="131" t="s">
        <v>144</v>
      </c>
      <c r="D54" s="132" vm="33">
        <v>3.1846999999999999</v>
      </c>
    </row>
    <row r="55" spans="2:4">
      <c r="C55" s="131" t="s">
        <v>145</v>
      </c>
      <c r="D55" s="132">
        <v>0.18275657839072681</v>
      </c>
    </row>
    <row r="56" spans="2:4">
      <c r="C56" s="131" t="s">
        <v>142</v>
      </c>
      <c r="D56" s="132" vm="34">
        <v>0.51910000000000001</v>
      </c>
    </row>
    <row r="57" spans="2:4">
      <c r="C57" s="131" t="s">
        <v>2017</v>
      </c>
      <c r="D57" s="132">
        <v>2.3265791999999998</v>
      </c>
    </row>
    <row r="58" spans="2:4">
      <c r="C58" s="131" t="s">
        <v>141</v>
      </c>
      <c r="D58" s="132" vm="35">
        <v>0.3715</v>
      </c>
    </row>
    <row r="59" spans="2:4">
      <c r="C59" s="131" t="s">
        <v>135</v>
      </c>
      <c r="D59" s="132" vm="36">
        <v>3.456</v>
      </c>
    </row>
    <row r="60" spans="2:4">
      <c r="C60" s="131" t="s">
        <v>147</v>
      </c>
      <c r="D60" s="132" vm="37">
        <v>0.2465</v>
      </c>
    </row>
    <row r="61" spans="2:4">
      <c r="C61" s="131" t="s">
        <v>2018</v>
      </c>
      <c r="D61" s="132" vm="38">
        <v>0.39319999999999999</v>
      </c>
    </row>
    <row r="62" spans="2:4">
      <c r="C62" s="131" t="s">
        <v>2019</v>
      </c>
      <c r="D62" s="132">
        <v>5.5684993087713533E-2</v>
      </c>
    </row>
    <row r="63" spans="2:4">
      <c r="C63" s="131" t="s">
        <v>2020</v>
      </c>
      <c r="D63" s="132">
        <v>0.49632352941176472</v>
      </c>
    </row>
    <row r="64" spans="2:4">
      <c r="C64" s="131" t="s">
        <v>136</v>
      </c>
      <c r="D64" s="132">
        <v>1</v>
      </c>
    </row>
    <row r="65" spans="3:4">
      <c r="C65" s="133"/>
      <c r="D65" s="133"/>
    </row>
    <row r="66" spans="3:4">
      <c r="C66" s="133"/>
      <c r="D66" s="133"/>
    </row>
    <row r="67" spans="3:4">
      <c r="C67" s="134"/>
      <c r="D67" s="134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59.28515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56" t="s">
        <v>149</v>
      </c>
      <c r="C1" s="77" t="s" vm="1">
        <v>230</v>
      </c>
    </row>
    <row r="2" spans="2:12">
      <c r="B2" s="56" t="s">
        <v>148</v>
      </c>
      <c r="C2" s="77" t="s">
        <v>231</v>
      </c>
    </row>
    <row r="3" spans="2:12">
      <c r="B3" s="56" t="s">
        <v>150</v>
      </c>
      <c r="C3" s="77" t="s">
        <v>232</v>
      </c>
    </row>
    <row r="4" spans="2:12">
      <c r="B4" s="56" t="s">
        <v>151</v>
      </c>
      <c r="C4" s="77">
        <v>9453</v>
      </c>
    </row>
    <row r="6" spans="2:12" ht="26.25" customHeight="1">
      <c r="B6" s="166" t="s">
        <v>177</v>
      </c>
      <c r="C6" s="167"/>
      <c r="D6" s="167"/>
      <c r="E6" s="167"/>
      <c r="F6" s="167"/>
      <c r="G6" s="167"/>
      <c r="H6" s="167"/>
      <c r="I6" s="167"/>
      <c r="J6" s="167"/>
      <c r="K6" s="167"/>
      <c r="L6" s="168"/>
    </row>
    <row r="7" spans="2:12" ht="26.25" customHeight="1">
      <c r="B7" s="166" t="s">
        <v>95</v>
      </c>
      <c r="C7" s="167"/>
      <c r="D7" s="167"/>
      <c r="E7" s="167"/>
      <c r="F7" s="167"/>
      <c r="G7" s="167"/>
      <c r="H7" s="167"/>
      <c r="I7" s="167"/>
      <c r="J7" s="167"/>
      <c r="K7" s="167"/>
      <c r="L7" s="168"/>
    </row>
    <row r="8" spans="2:12" s="3" customFormat="1" ht="78.75">
      <c r="B8" s="22" t="s">
        <v>119</v>
      </c>
      <c r="C8" s="30" t="s">
        <v>47</v>
      </c>
      <c r="D8" s="30" t="s">
        <v>122</v>
      </c>
      <c r="E8" s="30" t="s">
        <v>68</v>
      </c>
      <c r="F8" s="30" t="s">
        <v>104</v>
      </c>
      <c r="G8" s="30" t="s">
        <v>206</v>
      </c>
      <c r="H8" s="30" t="s">
        <v>205</v>
      </c>
      <c r="I8" s="30" t="s">
        <v>65</v>
      </c>
      <c r="J8" s="30" t="s">
        <v>62</v>
      </c>
      <c r="K8" s="30" t="s">
        <v>152</v>
      </c>
      <c r="L8" s="30" t="s">
        <v>154</v>
      </c>
    </row>
    <row r="9" spans="2:12" s="3" customFormat="1" ht="25.5">
      <c r="B9" s="15"/>
      <c r="C9" s="16"/>
      <c r="D9" s="16"/>
      <c r="E9" s="16"/>
      <c r="F9" s="16"/>
      <c r="G9" s="16" t="s">
        <v>213</v>
      </c>
      <c r="H9" s="16"/>
      <c r="I9" s="16" t="s">
        <v>209</v>
      </c>
      <c r="J9" s="16" t="s">
        <v>20</v>
      </c>
      <c r="K9" s="32" t="s">
        <v>20</v>
      </c>
      <c r="L9" s="17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2" s="4" customFormat="1" ht="18" customHeight="1">
      <c r="B11" s="114" t="s">
        <v>50</v>
      </c>
      <c r="C11" s="115"/>
      <c r="D11" s="115"/>
      <c r="E11" s="115"/>
      <c r="F11" s="115"/>
      <c r="G11" s="116"/>
      <c r="H11" s="117"/>
      <c r="I11" s="116">
        <v>2.7650726219999999</v>
      </c>
      <c r="J11" s="115"/>
      <c r="K11" s="118">
        <v>1</v>
      </c>
      <c r="L11" s="118">
        <f>I11/'סכום נכסי הקרן'!$C$42</f>
        <v>1.4946006522411587E-5</v>
      </c>
    </row>
    <row r="12" spans="2:12" s="4" customFormat="1" ht="18" customHeight="1">
      <c r="B12" s="119" t="s">
        <v>28</v>
      </c>
      <c r="C12" s="115"/>
      <c r="D12" s="115"/>
      <c r="E12" s="115"/>
      <c r="F12" s="115"/>
      <c r="G12" s="116"/>
      <c r="H12" s="117"/>
      <c r="I12" s="116">
        <v>2.7650726219999999</v>
      </c>
      <c r="J12" s="115"/>
      <c r="K12" s="118">
        <v>1</v>
      </c>
      <c r="L12" s="118">
        <f>I12/'סכום נכסי הקרן'!$C$42</f>
        <v>1.4946006522411587E-5</v>
      </c>
    </row>
    <row r="13" spans="2:12">
      <c r="B13" s="99" t="s">
        <v>1785</v>
      </c>
      <c r="C13" s="81"/>
      <c r="D13" s="81"/>
      <c r="E13" s="81"/>
      <c r="F13" s="81"/>
      <c r="G13" s="90"/>
      <c r="H13" s="92"/>
      <c r="I13" s="90">
        <v>2.7650726219999999</v>
      </c>
      <c r="J13" s="81"/>
      <c r="K13" s="91">
        <v>1</v>
      </c>
      <c r="L13" s="91">
        <f>I13/'סכום נכסי הקרן'!$C$42</f>
        <v>1.4946006522411587E-5</v>
      </c>
    </row>
    <row r="14" spans="2:12">
      <c r="B14" s="86" t="s">
        <v>1786</v>
      </c>
      <c r="C14" s="83" t="s">
        <v>1787</v>
      </c>
      <c r="D14" s="96" t="s">
        <v>123</v>
      </c>
      <c r="E14" s="96" t="s">
        <v>159</v>
      </c>
      <c r="F14" s="96" t="s">
        <v>136</v>
      </c>
      <c r="G14" s="93">
        <v>1266.3779999999999</v>
      </c>
      <c r="H14" s="95">
        <v>205.7</v>
      </c>
      <c r="I14" s="93">
        <v>2.6049395460000002</v>
      </c>
      <c r="J14" s="94">
        <v>1.1397598038686265E-4</v>
      </c>
      <c r="K14" s="94">
        <v>0.94208720786357714</v>
      </c>
      <c r="L14" s="94">
        <f>I14/'סכום נכסי הקרן'!$C$42</f>
        <v>1.4080441553409544E-5</v>
      </c>
    </row>
    <row r="15" spans="2:12">
      <c r="B15" s="86" t="s">
        <v>1788</v>
      </c>
      <c r="C15" s="83" t="s">
        <v>1789</v>
      </c>
      <c r="D15" s="96" t="s">
        <v>123</v>
      </c>
      <c r="E15" s="96" t="s">
        <v>159</v>
      </c>
      <c r="F15" s="96" t="s">
        <v>136</v>
      </c>
      <c r="G15" s="93">
        <v>315.22259100000002</v>
      </c>
      <c r="H15" s="95">
        <v>50.8</v>
      </c>
      <c r="I15" s="93">
        <v>0.16013307599999999</v>
      </c>
      <c r="J15" s="94">
        <v>2.6280353508784365E-4</v>
      </c>
      <c r="K15" s="94">
        <v>5.7912792136422954E-2</v>
      </c>
      <c r="L15" s="94">
        <f>I15/'סכום נכסי הקרן'!$C$42</f>
        <v>8.6556496900204389E-7</v>
      </c>
    </row>
    <row r="16" spans="2:12">
      <c r="B16" s="82"/>
      <c r="C16" s="83"/>
      <c r="D16" s="83"/>
      <c r="E16" s="83"/>
      <c r="F16" s="83"/>
      <c r="G16" s="93"/>
      <c r="H16" s="95"/>
      <c r="I16" s="83"/>
      <c r="J16" s="83"/>
      <c r="K16" s="94"/>
      <c r="L16" s="83"/>
    </row>
    <row r="17" spans="2:12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137" t="s">
        <v>222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137" t="s">
        <v>115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137" t="s">
        <v>204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137" t="s">
        <v>212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</row>
    <row r="117" spans="2:12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</row>
    <row r="118" spans="2:12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</row>
    <row r="119" spans="2:12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</row>
    <row r="120" spans="2:12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</row>
    <row r="121" spans="2:12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</row>
    <row r="122" spans="2:12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</row>
    <row r="123" spans="2:12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</row>
    <row r="124" spans="2:12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2:12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2:12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2:12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2:12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2:12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2:12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</row>
    <row r="131" spans="2:12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</row>
    <row r="132" spans="2:12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</row>
    <row r="133" spans="2:12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</row>
    <row r="134" spans="2:12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</row>
    <row r="135" spans="2:12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</row>
    <row r="136" spans="2:12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</row>
    <row r="137" spans="2:12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</row>
    <row r="138" spans="2:12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</row>
    <row r="139" spans="2:12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</row>
    <row r="140" spans="2:12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</row>
    <row r="141" spans="2:12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</row>
    <row r="142" spans="2:12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</row>
    <row r="143" spans="2:12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</row>
    <row r="144" spans="2:12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</row>
    <row r="145" spans="2:12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</row>
    <row r="146" spans="2:12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</row>
    <row r="147" spans="2:12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</row>
    <row r="148" spans="2:12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</row>
    <row r="149" spans="2:12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2:12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</row>
    <row r="151" spans="2:12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</row>
    <row r="152" spans="2:12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2:12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</row>
    <row r="154" spans="2:12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2:12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</row>
    <row r="156" spans="2:12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</row>
    <row r="157" spans="2:12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</row>
    <row r="158" spans="2:12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</row>
    <row r="159" spans="2:12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</row>
    <row r="160" spans="2:12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</row>
    <row r="161" spans="2:12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</row>
    <row r="162" spans="2:12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</row>
    <row r="163" spans="2:12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</row>
    <row r="164" spans="2:12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</row>
    <row r="165" spans="2:12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</row>
    <row r="166" spans="2:12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</row>
    <row r="167" spans="2:12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2:12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</row>
    <row r="169" spans="2:12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</row>
    <row r="170" spans="2:12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</row>
    <row r="171" spans="2:12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</row>
    <row r="172" spans="2:12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</row>
    <row r="173" spans="2:12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</row>
    <row r="174" spans="2:12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</row>
    <row r="175" spans="2:12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</row>
    <row r="176" spans="2:12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</row>
    <row r="177" spans="2:12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</row>
    <row r="178" spans="2:12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</row>
    <row r="179" spans="2:12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</row>
    <row r="180" spans="2:12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</row>
    <row r="181" spans="2:12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</row>
    <row r="182" spans="2:12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</row>
    <row r="183" spans="2:12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</row>
    <row r="184" spans="2:12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</row>
    <row r="185" spans="2:12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</row>
    <row r="186" spans="2:12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</row>
    <row r="187" spans="2:12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</row>
    <row r="188" spans="2:12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</row>
    <row r="189" spans="2:12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</row>
    <row r="190" spans="2:12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</row>
    <row r="191" spans="2:12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</row>
    <row r="192" spans="2:12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</row>
    <row r="193" spans="2:12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</row>
    <row r="194" spans="2:12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</row>
    <row r="195" spans="2:12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</row>
    <row r="196" spans="2:12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</row>
    <row r="197" spans="2:12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</row>
    <row r="198" spans="2:12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</row>
    <row r="199" spans="2:12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</row>
    <row r="200" spans="2:12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</row>
    <row r="201" spans="2:12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</row>
    <row r="202" spans="2:12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</row>
    <row r="203" spans="2:12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</row>
    <row r="204" spans="2:12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</row>
    <row r="205" spans="2:12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</row>
    <row r="206" spans="2:12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</row>
    <row r="207" spans="2:12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</row>
    <row r="208" spans="2:12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</row>
    <row r="209" spans="2:12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</row>
    <row r="210" spans="2:12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</row>
    <row r="211" spans="2:12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</row>
    <row r="212" spans="2:12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</row>
    <row r="213" spans="2:12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</row>
    <row r="214" spans="2:12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</row>
    <row r="215" spans="2:12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</row>
    <row r="216" spans="2:12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</row>
    <row r="217" spans="2:12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</row>
    <row r="218" spans="2:12">
      <c r="B218" s="135"/>
      <c r="C218" s="135"/>
      <c r="D218" s="136"/>
      <c r="E218" s="136"/>
      <c r="F218" s="136"/>
      <c r="G218" s="136"/>
      <c r="H218" s="136"/>
      <c r="I218" s="136"/>
      <c r="J218" s="136"/>
      <c r="K218" s="136"/>
      <c r="L218" s="136"/>
    </row>
    <row r="219" spans="2:12">
      <c r="B219" s="135"/>
      <c r="C219" s="135"/>
      <c r="D219" s="136"/>
      <c r="E219" s="136"/>
      <c r="F219" s="136"/>
      <c r="G219" s="136"/>
      <c r="H219" s="136"/>
      <c r="I219" s="136"/>
      <c r="J219" s="136"/>
      <c r="K219" s="136"/>
      <c r="L219" s="136"/>
    </row>
    <row r="220" spans="2:12">
      <c r="B220" s="135"/>
      <c r="C220" s="135"/>
      <c r="D220" s="136"/>
      <c r="E220" s="136"/>
      <c r="F220" s="136"/>
      <c r="G220" s="136"/>
      <c r="H220" s="136"/>
      <c r="I220" s="136"/>
      <c r="J220" s="136"/>
      <c r="K220" s="136"/>
      <c r="L220" s="136"/>
    </row>
    <row r="221" spans="2:12">
      <c r="B221" s="135"/>
      <c r="C221" s="135"/>
      <c r="D221" s="136"/>
      <c r="E221" s="136"/>
      <c r="F221" s="136"/>
      <c r="G221" s="136"/>
      <c r="H221" s="136"/>
      <c r="I221" s="136"/>
      <c r="J221" s="136"/>
      <c r="K221" s="136"/>
      <c r="L221" s="136"/>
    </row>
    <row r="222" spans="2:12">
      <c r="B222" s="135"/>
      <c r="C222" s="135"/>
      <c r="D222" s="136"/>
      <c r="E222" s="136"/>
      <c r="F222" s="136"/>
      <c r="G222" s="136"/>
      <c r="H222" s="136"/>
      <c r="I222" s="136"/>
      <c r="J222" s="136"/>
      <c r="K222" s="136"/>
      <c r="L222" s="136"/>
    </row>
    <row r="223" spans="2:12">
      <c r="B223" s="135"/>
      <c r="C223" s="135"/>
      <c r="D223" s="136"/>
      <c r="E223" s="136"/>
      <c r="F223" s="136"/>
      <c r="G223" s="136"/>
      <c r="H223" s="136"/>
      <c r="I223" s="136"/>
      <c r="J223" s="136"/>
      <c r="K223" s="136"/>
      <c r="L223" s="136"/>
    </row>
    <row r="224" spans="2:12">
      <c r="B224" s="135"/>
      <c r="C224" s="135"/>
      <c r="D224" s="136"/>
      <c r="E224" s="136"/>
      <c r="F224" s="136"/>
      <c r="G224" s="136"/>
      <c r="H224" s="136"/>
      <c r="I224" s="136"/>
      <c r="J224" s="136"/>
      <c r="K224" s="136"/>
      <c r="L224" s="136"/>
    </row>
    <row r="225" spans="2:12">
      <c r="B225" s="135"/>
      <c r="C225" s="135"/>
      <c r="D225" s="136"/>
      <c r="E225" s="136"/>
      <c r="F225" s="136"/>
      <c r="G225" s="136"/>
      <c r="H225" s="136"/>
      <c r="I225" s="136"/>
      <c r="J225" s="136"/>
      <c r="K225" s="136"/>
      <c r="L225" s="136"/>
    </row>
    <row r="226" spans="2:12">
      <c r="B226" s="135"/>
      <c r="C226" s="135"/>
      <c r="D226" s="136"/>
      <c r="E226" s="136"/>
      <c r="F226" s="136"/>
      <c r="G226" s="136"/>
      <c r="H226" s="136"/>
      <c r="I226" s="136"/>
      <c r="J226" s="136"/>
      <c r="K226" s="136"/>
      <c r="L226" s="136"/>
    </row>
    <row r="227" spans="2:12">
      <c r="B227" s="135"/>
      <c r="C227" s="135"/>
      <c r="D227" s="136"/>
      <c r="E227" s="136"/>
      <c r="F227" s="136"/>
      <c r="G227" s="136"/>
      <c r="H227" s="136"/>
      <c r="I227" s="136"/>
      <c r="J227" s="136"/>
      <c r="K227" s="136"/>
      <c r="L227" s="136"/>
    </row>
    <row r="228" spans="2:12">
      <c r="B228" s="135"/>
      <c r="C228" s="135"/>
      <c r="D228" s="136"/>
      <c r="E228" s="136"/>
      <c r="F228" s="136"/>
      <c r="G228" s="136"/>
      <c r="H228" s="136"/>
      <c r="I228" s="136"/>
      <c r="J228" s="136"/>
      <c r="K228" s="136"/>
      <c r="L228" s="136"/>
    </row>
    <row r="229" spans="2:12">
      <c r="B229" s="135"/>
      <c r="C229" s="135"/>
      <c r="D229" s="136"/>
      <c r="E229" s="136"/>
      <c r="F229" s="136"/>
      <c r="G229" s="136"/>
      <c r="H229" s="136"/>
      <c r="I229" s="136"/>
      <c r="J229" s="136"/>
      <c r="K229" s="136"/>
      <c r="L229" s="136"/>
    </row>
    <row r="230" spans="2:12">
      <c r="B230" s="135"/>
      <c r="C230" s="135"/>
      <c r="D230" s="136"/>
      <c r="E230" s="136"/>
      <c r="F230" s="136"/>
      <c r="G230" s="136"/>
      <c r="H230" s="136"/>
      <c r="I230" s="136"/>
      <c r="J230" s="136"/>
      <c r="K230" s="136"/>
      <c r="L230" s="136"/>
    </row>
    <row r="231" spans="2:12">
      <c r="B231" s="135"/>
      <c r="C231" s="135"/>
      <c r="D231" s="136"/>
      <c r="E231" s="136"/>
      <c r="F231" s="136"/>
      <c r="G231" s="136"/>
      <c r="H231" s="136"/>
      <c r="I231" s="136"/>
      <c r="J231" s="136"/>
      <c r="K231" s="136"/>
      <c r="L231" s="136"/>
    </row>
    <row r="232" spans="2:12">
      <c r="B232" s="135"/>
      <c r="C232" s="135"/>
      <c r="D232" s="136"/>
      <c r="E232" s="136"/>
      <c r="F232" s="136"/>
      <c r="G232" s="136"/>
      <c r="H232" s="136"/>
      <c r="I232" s="136"/>
      <c r="J232" s="136"/>
      <c r="K232" s="136"/>
      <c r="L232" s="136"/>
    </row>
    <row r="233" spans="2:12">
      <c r="B233" s="135"/>
      <c r="C233" s="135"/>
      <c r="D233" s="136"/>
      <c r="E233" s="136"/>
      <c r="F233" s="136"/>
      <c r="G233" s="136"/>
      <c r="H233" s="136"/>
      <c r="I233" s="136"/>
      <c r="J233" s="136"/>
      <c r="K233" s="136"/>
      <c r="L233" s="136"/>
    </row>
    <row r="234" spans="2:12">
      <c r="B234" s="135"/>
      <c r="C234" s="135"/>
      <c r="D234" s="136"/>
      <c r="E234" s="136"/>
      <c r="F234" s="136"/>
      <c r="G234" s="136"/>
      <c r="H234" s="136"/>
      <c r="I234" s="136"/>
      <c r="J234" s="136"/>
      <c r="K234" s="136"/>
      <c r="L234" s="136"/>
    </row>
    <row r="235" spans="2:12">
      <c r="B235" s="135"/>
      <c r="C235" s="135"/>
      <c r="D235" s="136"/>
      <c r="E235" s="136"/>
      <c r="F235" s="136"/>
      <c r="G235" s="136"/>
      <c r="H235" s="136"/>
      <c r="I235" s="136"/>
      <c r="J235" s="136"/>
      <c r="K235" s="136"/>
      <c r="L235" s="136"/>
    </row>
    <row r="236" spans="2:12">
      <c r="B236" s="135"/>
      <c r="C236" s="135"/>
      <c r="D236" s="136"/>
      <c r="E236" s="136"/>
      <c r="F236" s="136"/>
      <c r="G236" s="136"/>
      <c r="H236" s="136"/>
      <c r="I236" s="136"/>
      <c r="J236" s="136"/>
      <c r="K236" s="136"/>
      <c r="L236" s="136"/>
    </row>
    <row r="237" spans="2:12">
      <c r="B237" s="135"/>
      <c r="C237" s="135"/>
      <c r="D237" s="136"/>
      <c r="E237" s="136"/>
      <c r="F237" s="136"/>
      <c r="G237" s="136"/>
      <c r="H237" s="136"/>
      <c r="I237" s="136"/>
      <c r="J237" s="136"/>
      <c r="K237" s="136"/>
      <c r="L237" s="136"/>
    </row>
    <row r="238" spans="2:12">
      <c r="B238" s="135"/>
      <c r="C238" s="135"/>
      <c r="D238" s="136"/>
      <c r="E238" s="136"/>
      <c r="F238" s="136"/>
      <c r="G238" s="136"/>
      <c r="H238" s="136"/>
      <c r="I238" s="136"/>
      <c r="J238" s="136"/>
      <c r="K238" s="136"/>
      <c r="L238" s="136"/>
    </row>
    <row r="239" spans="2:12">
      <c r="B239" s="135"/>
      <c r="C239" s="135"/>
      <c r="D239" s="136"/>
      <c r="E239" s="136"/>
      <c r="F239" s="136"/>
      <c r="G239" s="136"/>
      <c r="H239" s="136"/>
      <c r="I239" s="136"/>
      <c r="J239" s="136"/>
      <c r="K239" s="136"/>
      <c r="L239" s="136"/>
    </row>
    <row r="240" spans="2:12">
      <c r="B240" s="135"/>
      <c r="C240" s="135"/>
      <c r="D240" s="136"/>
      <c r="E240" s="136"/>
      <c r="F240" s="136"/>
      <c r="G240" s="136"/>
      <c r="H240" s="136"/>
      <c r="I240" s="136"/>
      <c r="J240" s="136"/>
      <c r="K240" s="136"/>
      <c r="L240" s="136"/>
    </row>
    <row r="241" spans="2:12">
      <c r="B241" s="135"/>
      <c r="C241" s="135"/>
      <c r="D241" s="136"/>
      <c r="E241" s="136"/>
      <c r="F241" s="136"/>
      <c r="G241" s="136"/>
      <c r="H241" s="136"/>
      <c r="I241" s="136"/>
      <c r="J241" s="136"/>
      <c r="K241" s="136"/>
      <c r="L241" s="136"/>
    </row>
    <row r="242" spans="2:12">
      <c r="B242" s="135"/>
      <c r="C242" s="135"/>
      <c r="D242" s="136"/>
      <c r="E242" s="136"/>
      <c r="F242" s="136"/>
      <c r="G242" s="136"/>
      <c r="H242" s="136"/>
      <c r="I242" s="136"/>
      <c r="J242" s="136"/>
      <c r="K242" s="136"/>
      <c r="L242" s="136"/>
    </row>
    <row r="243" spans="2:12">
      <c r="B243" s="135"/>
      <c r="C243" s="135"/>
      <c r="D243" s="136"/>
      <c r="E243" s="136"/>
      <c r="F243" s="136"/>
      <c r="G243" s="136"/>
      <c r="H243" s="136"/>
      <c r="I243" s="136"/>
      <c r="J243" s="136"/>
      <c r="K243" s="136"/>
      <c r="L243" s="136"/>
    </row>
    <row r="244" spans="2:12">
      <c r="B244" s="135"/>
      <c r="C244" s="135"/>
      <c r="D244" s="136"/>
      <c r="E244" s="136"/>
      <c r="F244" s="136"/>
      <c r="G244" s="136"/>
      <c r="H244" s="136"/>
      <c r="I244" s="136"/>
      <c r="J244" s="136"/>
      <c r="K244" s="136"/>
      <c r="L244" s="136"/>
    </row>
    <row r="245" spans="2:12">
      <c r="B245" s="135"/>
      <c r="C245" s="135"/>
      <c r="D245" s="136"/>
      <c r="E245" s="136"/>
      <c r="F245" s="136"/>
      <c r="G245" s="136"/>
      <c r="H245" s="136"/>
      <c r="I245" s="136"/>
      <c r="J245" s="136"/>
      <c r="K245" s="136"/>
      <c r="L245" s="136"/>
    </row>
    <row r="246" spans="2:12">
      <c r="B246" s="135"/>
      <c r="C246" s="135"/>
      <c r="D246" s="136"/>
      <c r="E246" s="136"/>
      <c r="F246" s="136"/>
      <c r="G246" s="136"/>
      <c r="H246" s="136"/>
      <c r="I246" s="136"/>
      <c r="J246" s="136"/>
      <c r="K246" s="136"/>
      <c r="L246" s="136"/>
    </row>
    <row r="247" spans="2:12">
      <c r="B247" s="135"/>
      <c r="C247" s="135"/>
      <c r="D247" s="136"/>
      <c r="E247" s="136"/>
      <c r="F247" s="136"/>
      <c r="G247" s="136"/>
      <c r="H247" s="136"/>
      <c r="I247" s="136"/>
      <c r="J247" s="136"/>
      <c r="K247" s="136"/>
      <c r="L247" s="136"/>
    </row>
    <row r="248" spans="2:12">
      <c r="B248" s="135"/>
      <c r="C248" s="135"/>
      <c r="D248" s="136"/>
      <c r="E248" s="136"/>
      <c r="F248" s="136"/>
      <c r="G248" s="136"/>
      <c r="H248" s="136"/>
      <c r="I248" s="136"/>
      <c r="J248" s="136"/>
      <c r="K248" s="136"/>
      <c r="L248" s="136"/>
    </row>
    <row r="249" spans="2:12">
      <c r="B249" s="135"/>
      <c r="C249" s="135"/>
      <c r="D249" s="136"/>
      <c r="E249" s="136"/>
      <c r="F249" s="136"/>
      <c r="G249" s="136"/>
      <c r="H249" s="136"/>
      <c r="I249" s="136"/>
      <c r="J249" s="136"/>
      <c r="K249" s="136"/>
      <c r="L249" s="136"/>
    </row>
    <row r="250" spans="2:12">
      <c r="B250" s="135"/>
      <c r="C250" s="135"/>
      <c r="D250" s="136"/>
      <c r="E250" s="136"/>
      <c r="F250" s="136"/>
      <c r="G250" s="136"/>
      <c r="H250" s="136"/>
      <c r="I250" s="136"/>
      <c r="J250" s="136"/>
      <c r="K250" s="136"/>
      <c r="L250" s="136"/>
    </row>
    <row r="251" spans="2:12">
      <c r="B251" s="135"/>
      <c r="C251" s="135"/>
      <c r="D251" s="136"/>
      <c r="E251" s="136"/>
      <c r="F251" s="136"/>
      <c r="G251" s="136"/>
      <c r="H251" s="136"/>
      <c r="I251" s="136"/>
      <c r="J251" s="136"/>
      <c r="K251" s="136"/>
      <c r="L251" s="136"/>
    </row>
    <row r="252" spans="2:12">
      <c r="B252" s="135"/>
      <c r="C252" s="135"/>
      <c r="D252" s="136"/>
      <c r="E252" s="136"/>
      <c r="F252" s="136"/>
      <c r="G252" s="136"/>
      <c r="H252" s="136"/>
      <c r="I252" s="136"/>
      <c r="J252" s="136"/>
      <c r="K252" s="136"/>
      <c r="L252" s="136"/>
    </row>
    <row r="253" spans="2:12">
      <c r="B253" s="135"/>
      <c r="C253" s="135"/>
      <c r="D253" s="136"/>
      <c r="E253" s="136"/>
      <c r="F253" s="136"/>
      <c r="G253" s="136"/>
      <c r="H253" s="136"/>
      <c r="I253" s="136"/>
      <c r="J253" s="136"/>
      <c r="K253" s="136"/>
      <c r="L253" s="136"/>
    </row>
    <row r="254" spans="2:12">
      <c r="B254" s="135"/>
      <c r="C254" s="135"/>
      <c r="D254" s="136"/>
      <c r="E254" s="136"/>
      <c r="F254" s="136"/>
      <c r="G254" s="136"/>
      <c r="H254" s="136"/>
      <c r="I254" s="136"/>
      <c r="J254" s="136"/>
      <c r="K254" s="136"/>
      <c r="L254" s="136"/>
    </row>
    <row r="255" spans="2:12">
      <c r="B255" s="135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</row>
    <row r="256" spans="2:12">
      <c r="B256" s="135"/>
      <c r="C256" s="135"/>
      <c r="D256" s="136"/>
      <c r="E256" s="136"/>
      <c r="F256" s="136"/>
      <c r="G256" s="136"/>
      <c r="H256" s="136"/>
      <c r="I256" s="136"/>
      <c r="J256" s="136"/>
      <c r="K256" s="136"/>
      <c r="L256" s="136"/>
    </row>
    <row r="257" spans="2:12">
      <c r="B257" s="135"/>
      <c r="C257" s="135"/>
      <c r="D257" s="136"/>
      <c r="E257" s="136"/>
      <c r="F257" s="136"/>
      <c r="G257" s="136"/>
      <c r="H257" s="136"/>
      <c r="I257" s="136"/>
      <c r="J257" s="136"/>
      <c r="K257" s="136"/>
      <c r="L257" s="136"/>
    </row>
    <row r="258" spans="2:12">
      <c r="B258" s="135"/>
      <c r="C258" s="135"/>
      <c r="D258" s="136"/>
      <c r="E258" s="136"/>
      <c r="F258" s="136"/>
      <c r="G258" s="136"/>
      <c r="H258" s="136"/>
      <c r="I258" s="136"/>
      <c r="J258" s="136"/>
      <c r="K258" s="136"/>
      <c r="L258" s="136"/>
    </row>
    <row r="259" spans="2:12">
      <c r="B259" s="135"/>
      <c r="C259" s="135"/>
      <c r="D259" s="136"/>
      <c r="E259" s="136"/>
      <c r="F259" s="136"/>
      <c r="G259" s="136"/>
      <c r="H259" s="136"/>
      <c r="I259" s="136"/>
      <c r="J259" s="136"/>
      <c r="K259" s="136"/>
      <c r="L259" s="136"/>
    </row>
    <row r="260" spans="2:12">
      <c r="B260" s="135"/>
      <c r="C260" s="135"/>
      <c r="D260" s="136"/>
      <c r="E260" s="136"/>
      <c r="F260" s="136"/>
      <c r="G260" s="136"/>
      <c r="H260" s="136"/>
      <c r="I260" s="136"/>
      <c r="J260" s="136"/>
      <c r="K260" s="136"/>
      <c r="L260" s="136"/>
    </row>
    <row r="261" spans="2:12">
      <c r="B261" s="135"/>
      <c r="C261" s="135"/>
      <c r="D261" s="136"/>
      <c r="E261" s="136"/>
      <c r="F261" s="136"/>
      <c r="G261" s="136"/>
      <c r="H261" s="136"/>
      <c r="I261" s="136"/>
      <c r="J261" s="136"/>
      <c r="K261" s="136"/>
      <c r="L261" s="136"/>
    </row>
    <row r="262" spans="2:12">
      <c r="B262" s="135"/>
      <c r="C262" s="135"/>
      <c r="D262" s="136"/>
      <c r="E262" s="136"/>
      <c r="F262" s="136"/>
      <c r="G262" s="136"/>
      <c r="H262" s="136"/>
      <c r="I262" s="136"/>
      <c r="J262" s="136"/>
      <c r="K262" s="136"/>
      <c r="L262" s="136"/>
    </row>
    <row r="263" spans="2:12">
      <c r="B263" s="135"/>
      <c r="C263" s="135"/>
      <c r="D263" s="136"/>
      <c r="E263" s="136"/>
      <c r="F263" s="136"/>
      <c r="G263" s="136"/>
      <c r="H263" s="136"/>
      <c r="I263" s="136"/>
      <c r="J263" s="136"/>
      <c r="K263" s="136"/>
      <c r="L263" s="136"/>
    </row>
    <row r="264" spans="2:12">
      <c r="B264" s="135"/>
      <c r="C264" s="135"/>
      <c r="D264" s="136"/>
      <c r="E264" s="136"/>
      <c r="F264" s="136"/>
      <c r="G264" s="136"/>
      <c r="H264" s="136"/>
      <c r="I264" s="136"/>
      <c r="J264" s="136"/>
      <c r="K264" s="136"/>
      <c r="L264" s="136"/>
    </row>
    <row r="265" spans="2:12">
      <c r="B265" s="135"/>
      <c r="C265" s="135"/>
      <c r="D265" s="136"/>
      <c r="E265" s="136"/>
      <c r="F265" s="136"/>
      <c r="G265" s="136"/>
      <c r="H265" s="136"/>
      <c r="I265" s="136"/>
      <c r="J265" s="136"/>
      <c r="K265" s="136"/>
      <c r="L265" s="136"/>
    </row>
    <row r="266" spans="2:12">
      <c r="B266" s="135"/>
      <c r="C266" s="135"/>
      <c r="D266" s="136"/>
      <c r="E266" s="136"/>
      <c r="F266" s="136"/>
      <c r="G266" s="136"/>
      <c r="H266" s="136"/>
      <c r="I266" s="136"/>
      <c r="J266" s="136"/>
      <c r="K266" s="136"/>
      <c r="L266" s="136"/>
    </row>
    <row r="267" spans="2:12">
      <c r="B267" s="135"/>
      <c r="C267" s="135"/>
      <c r="D267" s="136"/>
      <c r="E267" s="136"/>
      <c r="F267" s="136"/>
      <c r="G267" s="136"/>
      <c r="H267" s="136"/>
      <c r="I267" s="136"/>
      <c r="J267" s="136"/>
      <c r="K267" s="136"/>
      <c r="L267" s="136"/>
    </row>
    <row r="268" spans="2:12">
      <c r="B268" s="135"/>
      <c r="C268" s="135"/>
      <c r="D268" s="136"/>
      <c r="E268" s="136"/>
      <c r="F268" s="136"/>
      <c r="G268" s="136"/>
      <c r="H268" s="136"/>
      <c r="I268" s="136"/>
      <c r="J268" s="136"/>
      <c r="K268" s="136"/>
      <c r="L268" s="136"/>
    </row>
    <row r="269" spans="2:12">
      <c r="B269" s="135"/>
      <c r="C269" s="135"/>
      <c r="D269" s="136"/>
      <c r="E269" s="136"/>
      <c r="F269" s="136"/>
      <c r="G269" s="136"/>
      <c r="H269" s="136"/>
      <c r="I269" s="136"/>
      <c r="J269" s="136"/>
      <c r="K269" s="136"/>
      <c r="L269" s="136"/>
    </row>
    <row r="270" spans="2:12">
      <c r="B270" s="135"/>
      <c r="C270" s="135"/>
      <c r="D270" s="136"/>
      <c r="E270" s="136"/>
      <c r="F270" s="136"/>
      <c r="G270" s="136"/>
      <c r="H270" s="136"/>
      <c r="I270" s="136"/>
      <c r="J270" s="136"/>
      <c r="K270" s="136"/>
      <c r="L270" s="136"/>
    </row>
    <row r="271" spans="2:12">
      <c r="B271" s="135"/>
      <c r="C271" s="135"/>
      <c r="D271" s="136"/>
      <c r="E271" s="136"/>
      <c r="F271" s="136"/>
      <c r="G271" s="136"/>
      <c r="H271" s="136"/>
      <c r="I271" s="136"/>
      <c r="J271" s="136"/>
      <c r="K271" s="136"/>
      <c r="L271" s="136"/>
    </row>
    <row r="272" spans="2:12">
      <c r="B272" s="135"/>
      <c r="C272" s="135"/>
      <c r="D272" s="136"/>
      <c r="E272" s="136"/>
      <c r="F272" s="136"/>
      <c r="G272" s="136"/>
      <c r="H272" s="136"/>
      <c r="I272" s="136"/>
      <c r="J272" s="136"/>
      <c r="K272" s="136"/>
      <c r="L272" s="136"/>
    </row>
    <row r="273" spans="2:12">
      <c r="B273" s="135"/>
      <c r="C273" s="135"/>
      <c r="D273" s="136"/>
      <c r="E273" s="136"/>
      <c r="F273" s="136"/>
      <c r="G273" s="136"/>
      <c r="H273" s="136"/>
      <c r="I273" s="136"/>
      <c r="J273" s="136"/>
      <c r="K273" s="136"/>
      <c r="L273" s="136"/>
    </row>
    <row r="274" spans="2:12">
      <c r="B274" s="135"/>
      <c r="C274" s="135"/>
      <c r="D274" s="136"/>
      <c r="E274" s="136"/>
      <c r="F274" s="136"/>
      <c r="G274" s="136"/>
      <c r="H274" s="136"/>
      <c r="I274" s="136"/>
      <c r="J274" s="136"/>
      <c r="K274" s="136"/>
      <c r="L274" s="136"/>
    </row>
    <row r="275" spans="2:12">
      <c r="B275" s="135"/>
      <c r="C275" s="135"/>
      <c r="D275" s="136"/>
      <c r="E275" s="136"/>
      <c r="F275" s="136"/>
      <c r="G275" s="136"/>
      <c r="H275" s="136"/>
      <c r="I275" s="136"/>
      <c r="J275" s="136"/>
      <c r="K275" s="136"/>
      <c r="L275" s="136"/>
    </row>
    <row r="276" spans="2:12">
      <c r="B276" s="135"/>
      <c r="C276" s="135"/>
      <c r="D276" s="136"/>
      <c r="E276" s="136"/>
      <c r="F276" s="136"/>
      <c r="G276" s="136"/>
      <c r="H276" s="136"/>
      <c r="I276" s="136"/>
      <c r="J276" s="136"/>
      <c r="K276" s="136"/>
      <c r="L276" s="136"/>
    </row>
    <row r="277" spans="2:12">
      <c r="B277" s="135"/>
      <c r="C277" s="135"/>
      <c r="D277" s="136"/>
      <c r="E277" s="136"/>
      <c r="F277" s="136"/>
      <c r="G277" s="136"/>
      <c r="H277" s="136"/>
      <c r="I277" s="136"/>
      <c r="J277" s="136"/>
      <c r="K277" s="136"/>
      <c r="L277" s="136"/>
    </row>
    <row r="278" spans="2:12">
      <c r="B278" s="135"/>
      <c r="C278" s="135"/>
      <c r="D278" s="136"/>
      <c r="E278" s="136"/>
      <c r="F278" s="136"/>
      <c r="G278" s="136"/>
      <c r="H278" s="136"/>
      <c r="I278" s="136"/>
      <c r="J278" s="136"/>
      <c r="K278" s="136"/>
      <c r="L278" s="136"/>
    </row>
    <row r="279" spans="2:12">
      <c r="B279" s="135"/>
      <c r="C279" s="135"/>
      <c r="D279" s="136"/>
      <c r="E279" s="136"/>
      <c r="F279" s="136"/>
      <c r="G279" s="136"/>
      <c r="H279" s="136"/>
      <c r="I279" s="136"/>
      <c r="J279" s="136"/>
      <c r="K279" s="136"/>
      <c r="L279" s="136"/>
    </row>
    <row r="280" spans="2:12">
      <c r="B280" s="135"/>
      <c r="C280" s="135"/>
      <c r="D280" s="136"/>
      <c r="E280" s="136"/>
      <c r="F280" s="136"/>
      <c r="G280" s="136"/>
      <c r="H280" s="136"/>
      <c r="I280" s="136"/>
      <c r="J280" s="136"/>
      <c r="K280" s="136"/>
      <c r="L280" s="136"/>
    </row>
    <row r="281" spans="2:12">
      <c r="B281" s="135"/>
      <c r="C281" s="135"/>
      <c r="D281" s="136"/>
      <c r="E281" s="136"/>
      <c r="F281" s="136"/>
      <c r="G281" s="136"/>
      <c r="H281" s="136"/>
      <c r="I281" s="136"/>
      <c r="J281" s="136"/>
      <c r="K281" s="136"/>
      <c r="L281" s="136"/>
    </row>
    <row r="282" spans="2:12">
      <c r="B282" s="135"/>
      <c r="C282" s="135"/>
      <c r="D282" s="136"/>
      <c r="E282" s="136"/>
      <c r="F282" s="136"/>
      <c r="G282" s="136"/>
      <c r="H282" s="136"/>
      <c r="I282" s="136"/>
      <c r="J282" s="136"/>
      <c r="K282" s="136"/>
      <c r="L282" s="136"/>
    </row>
    <row r="283" spans="2:12">
      <c r="B283" s="135"/>
      <c r="C283" s="135"/>
      <c r="D283" s="136"/>
      <c r="E283" s="136"/>
      <c r="F283" s="136"/>
      <c r="G283" s="136"/>
      <c r="H283" s="136"/>
      <c r="I283" s="136"/>
      <c r="J283" s="136"/>
      <c r="K283" s="136"/>
      <c r="L283" s="136"/>
    </row>
    <row r="284" spans="2:12">
      <c r="B284" s="135"/>
      <c r="C284" s="135"/>
      <c r="D284" s="136"/>
      <c r="E284" s="136"/>
      <c r="F284" s="136"/>
      <c r="G284" s="136"/>
      <c r="H284" s="136"/>
      <c r="I284" s="136"/>
      <c r="J284" s="136"/>
      <c r="K284" s="136"/>
      <c r="L284" s="136"/>
    </row>
    <row r="285" spans="2:12">
      <c r="B285" s="135"/>
      <c r="C285" s="135"/>
      <c r="D285" s="136"/>
      <c r="E285" s="136"/>
      <c r="F285" s="136"/>
      <c r="G285" s="136"/>
      <c r="H285" s="136"/>
      <c r="I285" s="136"/>
      <c r="J285" s="136"/>
      <c r="K285" s="136"/>
      <c r="L285" s="136"/>
    </row>
    <row r="286" spans="2:12">
      <c r="B286" s="135"/>
      <c r="C286" s="135"/>
      <c r="D286" s="136"/>
      <c r="E286" s="136"/>
      <c r="F286" s="136"/>
      <c r="G286" s="136"/>
      <c r="H286" s="136"/>
      <c r="I286" s="136"/>
      <c r="J286" s="136"/>
      <c r="K286" s="136"/>
      <c r="L286" s="136"/>
    </row>
    <row r="287" spans="2:12">
      <c r="B287" s="135"/>
      <c r="C287" s="135"/>
      <c r="D287" s="136"/>
      <c r="E287" s="136"/>
      <c r="F287" s="136"/>
      <c r="G287" s="136"/>
      <c r="H287" s="136"/>
      <c r="I287" s="136"/>
      <c r="J287" s="136"/>
      <c r="K287" s="136"/>
      <c r="L287" s="136"/>
    </row>
    <row r="288" spans="2:12">
      <c r="B288" s="135"/>
      <c r="C288" s="135"/>
      <c r="D288" s="136"/>
      <c r="E288" s="136"/>
      <c r="F288" s="136"/>
      <c r="G288" s="136"/>
      <c r="H288" s="136"/>
      <c r="I288" s="136"/>
      <c r="J288" s="136"/>
      <c r="K288" s="136"/>
      <c r="L288" s="136"/>
    </row>
    <row r="289" spans="2:12">
      <c r="B289" s="135"/>
      <c r="C289" s="135"/>
      <c r="D289" s="136"/>
      <c r="E289" s="136"/>
      <c r="F289" s="136"/>
      <c r="G289" s="136"/>
      <c r="H289" s="136"/>
      <c r="I289" s="136"/>
      <c r="J289" s="136"/>
      <c r="K289" s="136"/>
      <c r="L289" s="136"/>
    </row>
    <row r="290" spans="2:12">
      <c r="B290" s="135"/>
      <c r="C290" s="135"/>
      <c r="D290" s="136"/>
      <c r="E290" s="136"/>
      <c r="F290" s="136"/>
      <c r="G290" s="136"/>
      <c r="H290" s="136"/>
      <c r="I290" s="136"/>
      <c r="J290" s="136"/>
      <c r="K290" s="136"/>
      <c r="L290" s="136"/>
    </row>
    <row r="291" spans="2:12">
      <c r="B291" s="135"/>
      <c r="C291" s="135"/>
      <c r="D291" s="136"/>
      <c r="E291" s="136"/>
      <c r="F291" s="136"/>
      <c r="G291" s="136"/>
      <c r="H291" s="136"/>
      <c r="I291" s="136"/>
      <c r="J291" s="136"/>
      <c r="K291" s="136"/>
      <c r="L291" s="136"/>
    </row>
    <row r="292" spans="2:12">
      <c r="B292" s="135"/>
      <c r="C292" s="135"/>
      <c r="D292" s="136"/>
      <c r="E292" s="136"/>
      <c r="F292" s="136"/>
      <c r="G292" s="136"/>
      <c r="H292" s="136"/>
      <c r="I292" s="136"/>
      <c r="J292" s="136"/>
      <c r="K292" s="136"/>
      <c r="L292" s="136"/>
    </row>
    <row r="293" spans="2:12">
      <c r="B293" s="135"/>
      <c r="C293" s="135"/>
      <c r="D293" s="136"/>
      <c r="E293" s="136"/>
      <c r="F293" s="136"/>
      <c r="G293" s="136"/>
      <c r="H293" s="136"/>
      <c r="I293" s="136"/>
      <c r="J293" s="136"/>
      <c r="K293" s="136"/>
      <c r="L293" s="136"/>
    </row>
    <row r="294" spans="2:12">
      <c r="B294" s="135"/>
      <c r="C294" s="135"/>
      <c r="D294" s="136"/>
      <c r="E294" s="136"/>
      <c r="F294" s="136"/>
      <c r="G294" s="136"/>
      <c r="H294" s="136"/>
      <c r="I294" s="136"/>
      <c r="J294" s="136"/>
      <c r="K294" s="136"/>
      <c r="L294" s="136"/>
    </row>
    <row r="295" spans="2:12">
      <c r="B295" s="135"/>
      <c r="C295" s="135"/>
      <c r="D295" s="136"/>
      <c r="E295" s="136"/>
      <c r="F295" s="136"/>
      <c r="G295" s="136"/>
      <c r="H295" s="136"/>
      <c r="I295" s="136"/>
      <c r="J295" s="136"/>
      <c r="K295" s="136"/>
      <c r="L295" s="136"/>
    </row>
    <row r="296" spans="2:12">
      <c r="B296" s="135"/>
      <c r="C296" s="135"/>
      <c r="D296" s="136"/>
      <c r="E296" s="136"/>
      <c r="F296" s="136"/>
      <c r="G296" s="136"/>
      <c r="H296" s="136"/>
      <c r="I296" s="136"/>
      <c r="J296" s="136"/>
      <c r="K296" s="136"/>
      <c r="L296" s="136"/>
    </row>
    <row r="297" spans="2:12">
      <c r="B297" s="135"/>
      <c r="C297" s="135"/>
      <c r="D297" s="136"/>
      <c r="E297" s="136"/>
      <c r="F297" s="136"/>
      <c r="G297" s="136"/>
      <c r="H297" s="136"/>
      <c r="I297" s="136"/>
      <c r="J297" s="136"/>
      <c r="K297" s="136"/>
      <c r="L297" s="136"/>
    </row>
    <row r="298" spans="2:12">
      <c r="B298" s="135"/>
      <c r="C298" s="135"/>
      <c r="D298" s="136"/>
      <c r="E298" s="136"/>
      <c r="F298" s="136"/>
      <c r="G298" s="136"/>
      <c r="H298" s="136"/>
      <c r="I298" s="136"/>
      <c r="J298" s="136"/>
      <c r="K298" s="136"/>
      <c r="L298" s="136"/>
    </row>
    <row r="299" spans="2:12">
      <c r="B299" s="135"/>
      <c r="C299" s="135"/>
      <c r="D299" s="136"/>
      <c r="E299" s="136"/>
      <c r="F299" s="136"/>
      <c r="G299" s="136"/>
      <c r="H299" s="136"/>
      <c r="I299" s="136"/>
      <c r="J299" s="136"/>
      <c r="K299" s="136"/>
      <c r="L299" s="136"/>
    </row>
    <row r="300" spans="2:12">
      <c r="B300" s="135"/>
      <c r="C300" s="135"/>
      <c r="D300" s="136"/>
      <c r="E300" s="136"/>
      <c r="F300" s="136"/>
      <c r="G300" s="136"/>
      <c r="H300" s="136"/>
      <c r="I300" s="136"/>
      <c r="J300" s="136"/>
      <c r="K300" s="136"/>
      <c r="L300" s="136"/>
    </row>
    <row r="301" spans="2:12">
      <c r="B301" s="135"/>
      <c r="C301" s="135"/>
      <c r="D301" s="136"/>
      <c r="E301" s="136"/>
      <c r="F301" s="136"/>
      <c r="G301" s="136"/>
      <c r="H301" s="136"/>
      <c r="I301" s="136"/>
      <c r="J301" s="136"/>
      <c r="K301" s="136"/>
      <c r="L301" s="136"/>
    </row>
    <row r="302" spans="2:12">
      <c r="B302" s="135"/>
      <c r="C302" s="135"/>
      <c r="D302" s="136"/>
      <c r="E302" s="136"/>
      <c r="F302" s="136"/>
      <c r="G302" s="136"/>
      <c r="H302" s="136"/>
      <c r="I302" s="136"/>
      <c r="J302" s="136"/>
      <c r="K302" s="136"/>
      <c r="L302" s="136"/>
    </row>
    <row r="303" spans="2:12">
      <c r="B303" s="135"/>
      <c r="C303" s="135"/>
      <c r="D303" s="136"/>
      <c r="E303" s="136"/>
      <c r="F303" s="136"/>
      <c r="G303" s="136"/>
      <c r="H303" s="136"/>
      <c r="I303" s="136"/>
      <c r="J303" s="136"/>
      <c r="K303" s="136"/>
      <c r="L303" s="136"/>
    </row>
    <row r="304" spans="2:12">
      <c r="B304" s="135"/>
      <c r="C304" s="135"/>
      <c r="D304" s="136"/>
      <c r="E304" s="136"/>
      <c r="F304" s="136"/>
      <c r="G304" s="136"/>
      <c r="H304" s="136"/>
      <c r="I304" s="136"/>
      <c r="J304" s="136"/>
      <c r="K304" s="136"/>
      <c r="L304" s="136"/>
    </row>
    <row r="305" spans="2:12">
      <c r="B305" s="135"/>
      <c r="C305" s="135"/>
      <c r="D305" s="136"/>
      <c r="E305" s="136"/>
      <c r="F305" s="136"/>
      <c r="G305" s="136"/>
      <c r="H305" s="136"/>
      <c r="I305" s="136"/>
      <c r="J305" s="136"/>
      <c r="K305" s="136"/>
      <c r="L305" s="136"/>
    </row>
    <row r="306" spans="2:12">
      <c r="B306" s="135"/>
      <c r="C306" s="135"/>
      <c r="D306" s="136"/>
      <c r="E306" s="136"/>
      <c r="F306" s="136"/>
      <c r="G306" s="136"/>
      <c r="H306" s="136"/>
      <c r="I306" s="136"/>
      <c r="J306" s="136"/>
      <c r="K306" s="136"/>
      <c r="L306" s="136"/>
    </row>
    <row r="307" spans="2:12">
      <c r="B307" s="135"/>
      <c r="C307" s="135"/>
      <c r="D307" s="136"/>
      <c r="E307" s="136"/>
      <c r="F307" s="136"/>
      <c r="G307" s="136"/>
      <c r="H307" s="136"/>
      <c r="I307" s="136"/>
      <c r="J307" s="136"/>
      <c r="K307" s="136"/>
      <c r="L307" s="136"/>
    </row>
    <row r="308" spans="2:12">
      <c r="B308" s="135"/>
      <c r="C308" s="135"/>
      <c r="D308" s="136"/>
      <c r="E308" s="136"/>
      <c r="F308" s="136"/>
      <c r="G308" s="136"/>
      <c r="H308" s="136"/>
      <c r="I308" s="136"/>
      <c r="J308" s="136"/>
      <c r="K308" s="136"/>
      <c r="L308" s="136"/>
    </row>
    <row r="309" spans="2:12">
      <c r="B309" s="135"/>
      <c r="C309" s="135"/>
      <c r="D309" s="136"/>
      <c r="E309" s="136"/>
      <c r="F309" s="136"/>
      <c r="G309" s="136"/>
      <c r="H309" s="136"/>
      <c r="I309" s="136"/>
      <c r="J309" s="136"/>
      <c r="K309" s="136"/>
      <c r="L309" s="136"/>
    </row>
    <row r="310" spans="2:12">
      <c r="B310" s="135"/>
      <c r="C310" s="135"/>
      <c r="D310" s="136"/>
      <c r="E310" s="136"/>
      <c r="F310" s="136"/>
      <c r="G310" s="136"/>
      <c r="H310" s="136"/>
      <c r="I310" s="136"/>
      <c r="J310" s="136"/>
      <c r="K310" s="136"/>
      <c r="L310" s="136"/>
    </row>
    <row r="311" spans="2:12">
      <c r="B311" s="135"/>
      <c r="C311" s="135"/>
      <c r="D311" s="136"/>
      <c r="E311" s="136"/>
      <c r="F311" s="136"/>
      <c r="G311" s="136"/>
      <c r="H311" s="136"/>
      <c r="I311" s="136"/>
      <c r="J311" s="136"/>
      <c r="K311" s="136"/>
      <c r="L311" s="136"/>
    </row>
    <row r="312" spans="2:12">
      <c r="B312" s="135"/>
      <c r="C312" s="135"/>
      <c r="D312" s="136"/>
      <c r="E312" s="136"/>
      <c r="F312" s="136"/>
      <c r="G312" s="136"/>
      <c r="H312" s="136"/>
      <c r="I312" s="136"/>
      <c r="J312" s="136"/>
      <c r="K312" s="136"/>
      <c r="L312" s="136"/>
    </row>
    <row r="313" spans="2:12">
      <c r="B313" s="135"/>
      <c r="C313" s="135"/>
      <c r="D313" s="136"/>
      <c r="E313" s="136"/>
      <c r="F313" s="136"/>
      <c r="G313" s="136"/>
      <c r="H313" s="136"/>
      <c r="I313" s="136"/>
      <c r="J313" s="136"/>
      <c r="K313" s="136"/>
      <c r="L313" s="136"/>
    </row>
    <row r="314" spans="2:12">
      <c r="B314" s="135"/>
      <c r="C314" s="135"/>
      <c r="D314" s="136"/>
      <c r="E314" s="136"/>
      <c r="F314" s="136"/>
      <c r="G314" s="136"/>
      <c r="H314" s="136"/>
      <c r="I314" s="136"/>
      <c r="J314" s="136"/>
      <c r="K314" s="136"/>
      <c r="L314" s="136"/>
    </row>
    <row r="315" spans="2:12">
      <c r="B315" s="135"/>
      <c r="C315" s="135"/>
      <c r="D315" s="136"/>
      <c r="E315" s="136"/>
      <c r="F315" s="136"/>
      <c r="G315" s="136"/>
      <c r="H315" s="136"/>
      <c r="I315" s="136"/>
      <c r="J315" s="136"/>
      <c r="K315" s="136"/>
      <c r="L315" s="136"/>
    </row>
    <row r="316" spans="2:12">
      <c r="B316" s="135"/>
      <c r="C316" s="135"/>
      <c r="D316" s="136"/>
      <c r="E316" s="136"/>
      <c r="F316" s="136"/>
      <c r="G316" s="136"/>
      <c r="H316" s="136"/>
      <c r="I316" s="136"/>
      <c r="J316" s="136"/>
      <c r="K316" s="136"/>
      <c r="L316" s="136"/>
    </row>
    <row r="317" spans="2:12">
      <c r="B317" s="135"/>
      <c r="C317" s="135"/>
      <c r="D317" s="136"/>
      <c r="E317" s="136"/>
      <c r="F317" s="136"/>
      <c r="G317" s="136"/>
      <c r="H317" s="136"/>
      <c r="I317" s="136"/>
      <c r="J317" s="136"/>
      <c r="K317" s="136"/>
      <c r="L317" s="136"/>
    </row>
    <row r="318" spans="2:12">
      <c r="B318" s="135"/>
      <c r="C318" s="135"/>
      <c r="D318" s="136"/>
      <c r="E318" s="136"/>
      <c r="F318" s="136"/>
      <c r="G318" s="136"/>
      <c r="H318" s="136"/>
      <c r="I318" s="136"/>
      <c r="J318" s="136"/>
      <c r="K318" s="136"/>
      <c r="L318" s="136"/>
    </row>
    <row r="319" spans="2:12">
      <c r="B319" s="135"/>
      <c r="C319" s="135"/>
      <c r="D319" s="136"/>
      <c r="E319" s="136"/>
      <c r="F319" s="136"/>
      <c r="G319" s="136"/>
      <c r="H319" s="136"/>
      <c r="I319" s="136"/>
      <c r="J319" s="136"/>
      <c r="K319" s="136"/>
      <c r="L319" s="136"/>
    </row>
    <row r="320" spans="2:12">
      <c r="B320" s="135"/>
      <c r="C320" s="135"/>
      <c r="D320" s="136"/>
      <c r="E320" s="136"/>
      <c r="F320" s="136"/>
      <c r="G320" s="136"/>
      <c r="H320" s="136"/>
      <c r="I320" s="136"/>
      <c r="J320" s="136"/>
      <c r="K320" s="136"/>
      <c r="L320" s="136"/>
    </row>
    <row r="321" spans="2:12">
      <c r="B321" s="135"/>
      <c r="C321" s="135"/>
      <c r="D321" s="136"/>
      <c r="E321" s="136"/>
      <c r="F321" s="136"/>
      <c r="G321" s="136"/>
      <c r="H321" s="136"/>
      <c r="I321" s="136"/>
      <c r="J321" s="136"/>
      <c r="K321" s="136"/>
      <c r="L321" s="136"/>
    </row>
    <row r="322" spans="2:12">
      <c r="B322" s="135"/>
      <c r="C322" s="135"/>
      <c r="D322" s="136"/>
      <c r="E322" s="136"/>
      <c r="F322" s="136"/>
      <c r="G322" s="136"/>
      <c r="H322" s="136"/>
      <c r="I322" s="136"/>
      <c r="J322" s="136"/>
      <c r="K322" s="136"/>
      <c r="L322" s="136"/>
    </row>
    <row r="323" spans="2:12">
      <c r="B323" s="135"/>
      <c r="C323" s="135"/>
      <c r="D323" s="136"/>
      <c r="E323" s="136"/>
      <c r="F323" s="136"/>
      <c r="G323" s="136"/>
      <c r="H323" s="136"/>
      <c r="I323" s="136"/>
      <c r="J323" s="136"/>
      <c r="K323" s="136"/>
      <c r="L323" s="136"/>
    </row>
    <row r="324" spans="2:12">
      <c r="B324" s="135"/>
      <c r="C324" s="135"/>
      <c r="D324" s="136"/>
      <c r="E324" s="136"/>
      <c r="F324" s="136"/>
      <c r="G324" s="136"/>
      <c r="H324" s="136"/>
      <c r="I324" s="136"/>
      <c r="J324" s="136"/>
      <c r="K324" s="136"/>
      <c r="L324" s="136"/>
    </row>
    <row r="325" spans="2:12">
      <c r="B325" s="135"/>
      <c r="C325" s="135"/>
      <c r="D325" s="136"/>
      <c r="E325" s="136"/>
      <c r="F325" s="136"/>
      <c r="G325" s="136"/>
      <c r="H325" s="136"/>
      <c r="I325" s="136"/>
      <c r="J325" s="136"/>
      <c r="K325" s="136"/>
      <c r="L325" s="136"/>
    </row>
    <row r="326" spans="2:12">
      <c r="B326" s="135"/>
      <c r="C326" s="135"/>
      <c r="D326" s="136"/>
      <c r="E326" s="136"/>
      <c r="F326" s="136"/>
      <c r="G326" s="136"/>
      <c r="H326" s="136"/>
      <c r="I326" s="136"/>
      <c r="J326" s="136"/>
      <c r="K326" s="136"/>
      <c r="L326" s="136"/>
    </row>
    <row r="327" spans="2:12">
      <c r="B327" s="135"/>
      <c r="C327" s="135"/>
      <c r="D327" s="136"/>
      <c r="E327" s="136"/>
      <c r="F327" s="136"/>
      <c r="G327" s="136"/>
      <c r="H327" s="136"/>
      <c r="I327" s="136"/>
      <c r="J327" s="136"/>
      <c r="K327" s="136"/>
      <c r="L327" s="136"/>
    </row>
    <row r="328" spans="2:12">
      <c r="B328" s="135"/>
      <c r="C328" s="135"/>
      <c r="D328" s="136"/>
      <c r="E328" s="136"/>
      <c r="F328" s="136"/>
      <c r="G328" s="136"/>
      <c r="H328" s="136"/>
      <c r="I328" s="136"/>
      <c r="J328" s="136"/>
      <c r="K328" s="136"/>
      <c r="L328" s="136"/>
    </row>
    <row r="329" spans="2:12">
      <c r="B329" s="135"/>
      <c r="C329" s="135"/>
      <c r="D329" s="136"/>
      <c r="E329" s="136"/>
      <c r="F329" s="136"/>
      <c r="G329" s="136"/>
      <c r="H329" s="136"/>
      <c r="I329" s="136"/>
      <c r="J329" s="136"/>
      <c r="K329" s="136"/>
      <c r="L329" s="136"/>
    </row>
    <row r="330" spans="2:12">
      <c r="B330" s="135"/>
      <c r="C330" s="135"/>
      <c r="D330" s="136"/>
      <c r="E330" s="136"/>
      <c r="F330" s="136"/>
      <c r="G330" s="136"/>
      <c r="H330" s="136"/>
      <c r="I330" s="136"/>
      <c r="J330" s="136"/>
      <c r="K330" s="136"/>
      <c r="L330" s="136"/>
    </row>
    <row r="331" spans="2:12">
      <c r="B331" s="135"/>
      <c r="C331" s="135"/>
      <c r="D331" s="136"/>
      <c r="E331" s="136"/>
      <c r="F331" s="136"/>
      <c r="G331" s="136"/>
      <c r="H331" s="136"/>
      <c r="I331" s="136"/>
      <c r="J331" s="136"/>
      <c r="K331" s="136"/>
      <c r="L331" s="136"/>
    </row>
    <row r="332" spans="2:12">
      <c r="B332" s="135"/>
      <c r="C332" s="135"/>
      <c r="D332" s="136"/>
      <c r="E332" s="136"/>
      <c r="F332" s="136"/>
      <c r="G332" s="136"/>
      <c r="H332" s="136"/>
      <c r="I332" s="136"/>
      <c r="J332" s="136"/>
      <c r="K332" s="136"/>
      <c r="L332" s="136"/>
    </row>
    <row r="333" spans="2:12">
      <c r="B333" s="135"/>
      <c r="C333" s="135"/>
      <c r="D333" s="136"/>
      <c r="E333" s="136"/>
      <c r="F333" s="136"/>
      <c r="G333" s="136"/>
      <c r="H333" s="136"/>
      <c r="I333" s="136"/>
      <c r="J333" s="136"/>
      <c r="K333" s="136"/>
      <c r="L333" s="136"/>
    </row>
    <row r="334" spans="2:12">
      <c r="B334" s="135"/>
      <c r="C334" s="135"/>
      <c r="D334" s="136"/>
      <c r="E334" s="136"/>
      <c r="F334" s="136"/>
      <c r="G334" s="136"/>
      <c r="H334" s="136"/>
      <c r="I334" s="136"/>
      <c r="J334" s="136"/>
      <c r="K334" s="136"/>
      <c r="L334" s="136"/>
    </row>
    <row r="335" spans="2:12">
      <c r="B335" s="135"/>
      <c r="C335" s="135"/>
      <c r="D335" s="136"/>
      <c r="E335" s="136"/>
      <c r="F335" s="136"/>
      <c r="G335" s="136"/>
      <c r="H335" s="136"/>
      <c r="I335" s="136"/>
      <c r="J335" s="136"/>
      <c r="K335" s="136"/>
      <c r="L335" s="136"/>
    </row>
    <row r="336" spans="2:12">
      <c r="B336" s="135"/>
      <c r="C336" s="135"/>
      <c r="D336" s="136"/>
      <c r="E336" s="136"/>
      <c r="F336" s="136"/>
      <c r="G336" s="136"/>
      <c r="H336" s="136"/>
      <c r="I336" s="136"/>
      <c r="J336" s="136"/>
      <c r="K336" s="136"/>
      <c r="L336" s="136"/>
    </row>
    <row r="337" spans="2:12">
      <c r="B337" s="135"/>
      <c r="C337" s="135"/>
      <c r="D337" s="136"/>
      <c r="E337" s="136"/>
      <c r="F337" s="136"/>
      <c r="G337" s="136"/>
      <c r="H337" s="136"/>
      <c r="I337" s="136"/>
      <c r="J337" s="136"/>
      <c r="K337" s="136"/>
      <c r="L337" s="136"/>
    </row>
    <row r="338" spans="2:12">
      <c r="B338" s="135"/>
      <c r="C338" s="135"/>
      <c r="D338" s="136"/>
      <c r="E338" s="136"/>
      <c r="F338" s="136"/>
      <c r="G338" s="136"/>
      <c r="H338" s="136"/>
      <c r="I338" s="136"/>
      <c r="J338" s="136"/>
      <c r="K338" s="136"/>
      <c r="L338" s="136"/>
    </row>
    <row r="339" spans="2:12">
      <c r="B339" s="135"/>
      <c r="C339" s="135"/>
      <c r="D339" s="136"/>
      <c r="E339" s="136"/>
      <c r="F339" s="136"/>
      <c r="G339" s="136"/>
      <c r="H339" s="136"/>
      <c r="I339" s="136"/>
      <c r="J339" s="136"/>
      <c r="K339" s="136"/>
      <c r="L339" s="136"/>
    </row>
    <row r="340" spans="2:12">
      <c r="B340" s="135"/>
      <c r="C340" s="135"/>
      <c r="D340" s="136"/>
      <c r="E340" s="136"/>
      <c r="F340" s="136"/>
      <c r="G340" s="136"/>
      <c r="H340" s="136"/>
      <c r="I340" s="136"/>
      <c r="J340" s="136"/>
      <c r="K340" s="136"/>
      <c r="L340" s="136"/>
    </row>
    <row r="341" spans="2:12">
      <c r="B341" s="135"/>
      <c r="C341" s="135"/>
      <c r="D341" s="136"/>
      <c r="E341" s="136"/>
      <c r="F341" s="136"/>
      <c r="G341" s="136"/>
      <c r="H341" s="136"/>
      <c r="I341" s="136"/>
      <c r="J341" s="136"/>
      <c r="K341" s="136"/>
      <c r="L341" s="136"/>
    </row>
    <row r="342" spans="2:12">
      <c r="B342" s="135"/>
      <c r="C342" s="135"/>
      <c r="D342" s="136"/>
      <c r="E342" s="136"/>
      <c r="F342" s="136"/>
      <c r="G342" s="136"/>
      <c r="H342" s="136"/>
      <c r="I342" s="136"/>
      <c r="J342" s="136"/>
      <c r="K342" s="136"/>
      <c r="L342" s="136"/>
    </row>
    <row r="343" spans="2:12">
      <c r="B343" s="135"/>
      <c r="C343" s="135"/>
      <c r="D343" s="136"/>
      <c r="E343" s="136"/>
      <c r="F343" s="136"/>
      <c r="G343" s="136"/>
      <c r="H343" s="136"/>
      <c r="I343" s="136"/>
      <c r="J343" s="136"/>
      <c r="K343" s="136"/>
      <c r="L343" s="136"/>
    </row>
    <row r="344" spans="2:12">
      <c r="B344" s="135"/>
      <c r="C344" s="135"/>
      <c r="D344" s="136"/>
      <c r="E344" s="136"/>
      <c r="F344" s="136"/>
      <c r="G344" s="136"/>
      <c r="H344" s="136"/>
      <c r="I344" s="136"/>
      <c r="J344" s="136"/>
      <c r="K344" s="136"/>
      <c r="L344" s="136"/>
    </row>
    <row r="345" spans="2:12">
      <c r="B345" s="135"/>
      <c r="C345" s="135"/>
      <c r="D345" s="136"/>
      <c r="E345" s="136"/>
      <c r="F345" s="136"/>
      <c r="G345" s="136"/>
      <c r="H345" s="136"/>
      <c r="I345" s="136"/>
      <c r="J345" s="136"/>
      <c r="K345" s="136"/>
      <c r="L345" s="136"/>
    </row>
    <row r="346" spans="2:12">
      <c r="B346" s="135"/>
      <c r="C346" s="135"/>
      <c r="D346" s="136"/>
      <c r="E346" s="136"/>
      <c r="F346" s="136"/>
      <c r="G346" s="136"/>
      <c r="H346" s="136"/>
      <c r="I346" s="136"/>
      <c r="J346" s="136"/>
      <c r="K346" s="136"/>
      <c r="L346" s="136"/>
    </row>
    <row r="347" spans="2:12">
      <c r="B347" s="135"/>
      <c r="C347" s="135"/>
      <c r="D347" s="136"/>
      <c r="E347" s="136"/>
      <c r="F347" s="136"/>
      <c r="G347" s="136"/>
      <c r="H347" s="136"/>
      <c r="I347" s="136"/>
      <c r="J347" s="136"/>
      <c r="K347" s="136"/>
      <c r="L347" s="136"/>
    </row>
    <row r="348" spans="2:12">
      <c r="B348" s="135"/>
      <c r="C348" s="135"/>
      <c r="D348" s="136"/>
      <c r="E348" s="136"/>
      <c r="F348" s="136"/>
      <c r="G348" s="136"/>
      <c r="H348" s="136"/>
      <c r="I348" s="136"/>
      <c r="J348" s="136"/>
      <c r="K348" s="136"/>
      <c r="L348" s="136"/>
    </row>
    <row r="349" spans="2:12">
      <c r="B349" s="135"/>
      <c r="C349" s="135"/>
      <c r="D349" s="136"/>
      <c r="E349" s="136"/>
      <c r="F349" s="136"/>
      <c r="G349" s="136"/>
      <c r="H349" s="136"/>
      <c r="I349" s="136"/>
      <c r="J349" s="136"/>
      <c r="K349" s="136"/>
      <c r="L349" s="136"/>
    </row>
    <row r="350" spans="2:12">
      <c r="B350" s="135"/>
      <c r="C350" s="135"/>
      <c r="D350" s="136"/>
      <c r="E350" s="136"/>
      <c r="F350" s="136"/>
      <c r="G350" s="136"/>
      <c r="H350" s="136"/>
      <c r="I350" s="136"/>
      <c r="J350" s="136"/>
      <c r="K350" s="136"/>
      <c r="L350" s="136"/>
    </row>
    <row r="351" spans="2:12">
      <c r="B351" s="135"/>
      <c r="C351" s="135"/>
      <c r="D351" s="136"/>
      <c r="E351" s="136"/>
      <c r="F351" s="136"/>
      <c r="G351" s="136"/>
      <c r="H351" s="136"/>
      <c r="I351" s="136"/>
      <c r="J351" s="136"/>
      <c r="K351" s="136"/>
      <c r="L351" s="136"/>
    </row>
    <row r="352" spans="2:12">
      <c r="B352" s="135"/>
      <c r="C352" s="135"/>
      <c r="D352" s="136"/>
      <c r="E352" s="136"/>
      <c r="F352" s="136"/>
      <c r="G352" s="136"/>
      <c r="H352" s="136"/>
      <c r="I352" s="136"/>
      <c r="J352" s="136"/>
      <c r="K352" s="136"/>
      <c r="L352" s="136"/>
    </row>
    <row r="353" spans="2:12">
      <c r="B353" s="135"/>
      <c r="C353" s="135"/>
      <c r="D353" s="136"/>
      <c r="E353" s="136"/>
      <c r="F353" s="136"/>
      <c r="G353" s="136"/>
      <c r="H353" s="136"/>
      <c r="I353" s="136"/>
      <c r="J353" s="136"/>
      <c r="K353" s="136"/>
      <c r="L353" s="136"/>
    </row>
    <row r="354" spans="2:12">
      <c r="B354" s="135"/>
      <c r="C354" s="135"/>
      <c r="D354" s="136"/>
      <c r="E354" s="136"/>
      <c r="F354" s="136"/>
      <c r="G354" s="136"/>
      <c r="H354" s="136"/>
      <c r="I354" s="136"/>
      <c r="J354" s="136"/>
      <c r="K354" s="136"/>
      <c r="L354" s="136"/>
    </row>
    <row r="355" spans="2:12">
      <c r="B355" s="135"/>
      <c r="C355" s="135"/>
      <c r="D355" s="136"/>
      <c r="E355" s="136"/>
      <c r="F355" s="136"/>
      <c r="G355" s="136"/>
      <c r="H355" s="136"/>
      <c r="I355" s="136"/>
      <c r="J355" s="136"/>
      <c r="K355" s="136"/>
      <c r="L355" s="136"/>
    </row>
    <row r="356" spans="2:12">
      <c r="B356" s="135"/>
      <c r="C356" s="135"/>
      <c r="D356" s="136"/>
      <c r="E356" s="136"/>
      <c r="F356" s="136"/>
      <c r="G356" s="136"/>
      <c r="H356" s="136"/>
      <c r="I356" s="136"/>
      <c r="J356" s="136"/>
      <c r="K356" s="136"/>
      <c r="L356" s="136"/>
    </row>
    <row r="357" spans="2:12">
      <c r="B357" s="135"/>
      <c r="C357" s="135"/>
      <c r="D357" s="136"/>
      <c r="E357" s="136"/>
      <c r="F357" s="136"/>
      <c r="G357" s="136"/>
      <c r="H357" s="136"/>
      <c r="I357" s="136"/>
      <c r="J357" s="136"/>
      <c r="K357" s="136"/>
      <c r="L357" s="136"/>
    </row>
    <row r="358" spans="2:12">
      <c r="B358" s="135"/>
      <c r="C358" s="135"/>
      <c r="D358" s="136"/>
      <c r="E358" s="136"/>
      <c r="F358" s="136"/>
      <c r="G358" s="136"/>
      <c r="H358" s="136"/>
      <c r="I358" s="136"/>
      <c r="J358" s="136"/>
      <c r="K358" s="136"/>
      <c r="L358" s="136"/>
    </row>
    <row r="359" spans="2:12">
      <c r="B359" s="135"/>
      <c r="C359" s="135"/>
      <c r="D359" s="136"/>
      <c r="E359" s="136"/>
      <c r="F359" s="136"/>
      <c r="G359" s="136"/>
      <c r="H359" s="136"/>
      <c r="I359" s="136"/>
      <c r="J359" s="136"/>
      <c r="K359" s="136"/>
      <c r="L359" s="136"/>
    </row>
    <row r="360" spans="2:12">
      <c r="B360" s="135"/>
      <c r="C360" s="135"/>
      <c r="D360" s="136"/>
      <c r="E360" s="136"/>
      <c r="F360" s="136"/>
      <c r="G360" s="136"/>
      <c r="H360" s="136"/>
      <c r="I360" s="136"/>
      <c r="J360" s="136"/>
      <c r="K360" s="136"/>
      <c r="L360" s="136"/>
    </row>
    <row r="361" spans="2:12">
      <c r="B361" s="135"/>
      <c r="C361" s="135"/>
      <c r="D361" s="136"/>
      <c r="E361" s="136"/>
      <c r="F361" s="136"/>
      <c r="G361" s="136"/>
      <c r="H361" s="136"/>
      <c r="I361" s="136"/>
      <c r="J361" s="136"/>
      <c r="K361" s="136"/>
      <c r="L361" s="136"/>
    </row>
    <row r="362" spans="2:12">
      <c r="B362" s="135"/>
      <c r="C362" s="135"/>
      <c r="D362" s="136"/>
      <c r="E362" s="136"/>
      <c r="F362" s="136"/>
      <c r="G362" s="136"/>
      <c r="H362" s="136"/>
      <c r="I362" s="136"/>
      <c r="J362" s="136"/>
      <c r="K362" s="136"/>
      <c r="L362" s="136"/>
    </row>
    <row r="363" spans="2:12">
      <c r="B363" s="135"/>
      <c r="C363" s="135"/>
      <c r="D363" s="136"/>
      <c r="E363" s="136"/>
      <c r="F363" s="136"/>
      <c r="G363" s="136"/>
      <c r="H363" s="136"/>
      <c r="I363" s="136"/>
      <c r="J363" s="136"/>
      <c r="K363" s="136"/>
      <c r="L363" s="136"/>
    </row>
    <row r="364" spans="2:12">
      <c r="B364" s="135"/>
      <c r="C364" s="135"/>
      <c r="D364" s="136"/>
      <c r="E364" s="136"/>
      <c r="F364" s="136"/>
      <c r="G364" s="136"/>
      <c r="H364" s="136"/>
      <c r="I364" s="136"/>
      <c r="J364" s="136"/>
      <c r="K364" s="136"/>
      <c r="L364" s="136"/>
    </row>
    <row r="365" spans="2:12">
      <c r="B365" s="135"/>
      <c r="C365" s="135"/>
      <c r="D365" s="136"/>
      <c r="E365" s="136"/>
      <c r="F365" s="136"/>
      <c r="G365" s="136"/>
      <c r="H365" s="136"/>
      <c r="I365" s="136"/>
      <c r="J365" s="136"/>
      <c r="K365" s="136"/>
      <c r="L365" s="136"/>
    </row>
    <row r="366" spans="2:12">
      <c r="B366" s="135"/>
      <c r="C366" s="135"/>
      <c r="D366" s="136"/>
      <c r="E366" s="136"/>
      <c r="F366" s="136"/>
      <c r="G366" s="136"/>
      <c r="H366" s="136"/>
      <c r="I366" s="136"/>
      <c r="J366" s="136"/>
      <c r="K366" s="136"/>
      <c r="L366" s="136"/>
    </row>
    <row r="367" spans="2:12">
      <c r="B367" s="135"/>
      <c r="C367" s="135"/>
      <c r="D367" s="136"/>
      <c r="E367" s="136"/>
      <c r="F367" s="136"/>
      <c r="G367" s="136"/>
      <c r="H367" s="136"/>
      <c r="I367" s="136"/>
      <c r="J367" s="136"/>
      <c r="K367" s="136"/>
      <c r="L367" s="136"/>
    </row>
    <row r="368" spans="2:12">
      <c r="B368" s="135"/>
      <c r="C368" s="135"/>
      <c r="D368" s="136"/>
      <c r="E368" s="136"/>
      <c r="F368" s="136"/>
      <c r="G368" s="136"/>
      <c r="H368" s="136"/>
      <c r="I368" s="136"/>
      <c r="J368" s="136"/>
      <c r="K368" s="136"/>
      <c r="L368" s="136"/>
    </row>
    <row r="369" spans="2:12">
      <c r="B369" s="135"/>
      <c r="C369" s="135"/>
      <c r="D369" s="136"/>
      <c r="E369" s="136"/>
      <c r="F369" s="136"/>
      <c r="G369" s="136"/>
      <c r="H369" s="136"/>
      <c r="I369" s="136"/>
      <c r="J369" s="136"/>
      <c r="K369" s="136"/>
      <c r="L369" s="136"/>
    </row>
    <row r="370" spans="2:12">
      <c r="B370" s="135"/>
      <c r="C370" s="135"/>
      <c r="D370" s="136"/>
      <c r="E370" s="136"/>
      <c r="F370" s="136"/>
      <c r="G370" s="136"/>
      <c r="H370" s="136"/>
      <c r="I370" s="136"/>
      <c r="J370" s="136"/>
      <c r="K370" s="136"/>
      <c r="L370" s="136"/>
    </row>
    <row r="371" spans="2:12">
      <c r="B371" s="135"/>
      <c r="C371" s="135"/>
      <c r="D371" s="136"/>
      <c r="E371" s="136"/>
      <c r="F371" s="136"/>
      <c r="G371" s="136"/>
      <c r="H371" s="136"/>
      <c r="I371" s="136"/>
      <c r="J371" s="136"/>
      <c r="K371" s="136"/>
      <c r="L371" s="136"/>
    </row>
    <row r="372" spans="2:12">
      <c r="B372" s="135"/>
      <c r="C372" s="135"/>
      <c r="D372" s="136"/>
      <c r="E372" s="136"/>
      <c r="F372" s="136"/>
      <c r="G372" s="136"/>
      <c r="H372" s="136"/>
      <c r="I372" s="136"/>
      <c r="J372" s="136"/>
      <c r="K372" s="136"/>
      <c r="L372" s="136"/>
    </row>
    <row r="373" spans="2:12">
      <c r="B373" s="135"/>
      <c r="C373" s="135"/>
      <c r="D373" s="136"/>
      <c r="E373" s="136"/>
      <c r="F373" s="136"/>
      <c r="G373" s="136"/>
      <c r="H373" s="136"/>
      <c r="I373" s="136"/>
      <c r="J373" s="136"/>
      <c r="K373" s="136"/>
      <c r="L373" s="136"/>
    </row>
    <row r="374" spans="2:12">
      <c r="B374" s="135"/>
      <c r="C374" s="135"/>
      <c r="D374" s="136"/>
      <c r="E374" s="136"/>
      <c r="F374" s="136"/>
      <c r="G374" s="136"/>
      <c r="H374" s="136"/>
      <c r="I374" s="136"/>
      <c r="J374" s="136"/>
      <c r="K374" s="136"/>
      <c r="L374" s="136"/>
    </row>
    <row r="375" spans="2:12">
      <c r="B375" s="135"/>
      <c r="C375" s="135"/>
      <c r="D375" s="136"/>
      <c r="E375" s="136"/>
      <c r="F375" s="136"/>
      <c r="G375" s="136"/>
      <c r="H375" s="136"/>
      <c r="I375" s="136"/>
      <c r="J375" s="136"/>
      <c r="K375" s="136"/>
      <c r="L375" s="136"/>
    </row>
    <row r="376" spans="2:12">
      <c r="B376" s="135"/>
      <c r="C376" s="135"/>
      <c r="D376" s="136"/>
      <c r="E376" s="136"/>
      <c r="F376" s="136"/>
      <c r="G376" s="136"/>
      <c r="H376" s="136"/>
      <c r="I376" s="136"/>
      <c r="J376" s="136"/>
      <c r="K376" s="136"/>
      <c r="L376" s="136"/>
    </row>
    <row r="377" spans="2:12">
      <c r="B377" s="135"/>
      <c r="C377" s="135"/>
      <c r="D377" s="136"/>
      <c r="E377" s="136"/>
      <c r="F377" s="136"/>
      <c r="G377" s="136"/>
      <c r="H377" s="136"/>
      <c r="I377" s="136"/>
      <c r="J377" s="136"/>
      <c r="K377" s="136"/>
      <c r="L377" s="136"/>
    </row>
    <row r="378" spans="2:12">
      <c r="B378" s="135"/>
      <c r="C378" s="135"/>
      <c r="D378" s="136"/>
      <c r="E378" s="136"/>
      <c r="F378" s="136"/>
      <c r="G378" s="136"/>
      <c r="H378" s="136"/>
      <c r="I378" s="136"/>
      <c r="J378" s="136"/>
      <c r="K378" s="136"/>
      <c r="L378" s="136"/>
    </row>
    <row r="379" spans="2:12">
      <c r="B379" s="135"/>
      <c r="C379" s="135"/>
      <c r="D379" s="136"/>
      <c r="E379" s="136"/>
      <c r="F379" s="136"/>
      <c r="G379" s="136"/>
      <c r="H379" s="136"/>
      <c r="I379" s="136"/>
      <c r="J379" s="136"/>
      <c r="K379" s="136"/>
      <c r="L379" s="136"/>
    </row>
    <row r="380" spans="2:12">
      <c r="B380" s="135"/>
      <c r="C380" s="135"/>
      <c r="D380" s="136"/>
      <c r="E380" s="136"/>
      <c r="F380" s="136"/>
      <c r="G380" s="136"/>
      <c r="H380" s="136"/>
      <c r="I380" s="136"/>
      <c r="J380" s="136"/>
      <c r="K380" s="136"/>
      <c r="L380" s="136"/>
    </row>
    <row r="381" spans="2:12">
      <c r="B381" s="135"/>
      <c r="C381" s="135"/>
      <c r="D381" s="136"/>
      <c r="E381" s="136"/>
      <c r="F381" s="136"/>
      <c r="G381" s="136"/>
      <c r="H381" s="136"/>
      <c r="I381" s="136"/>
      <c r="J381" s="136"/>
      <c r="K381" s="136"/>
      <c r="L381" s="136"/>
    </row>
    <row r="382" spans="2:12">
      <c r="B382" s="135"/>
      <c r="C382" s="135"/>
      <c r="D382" s="136"/>
      <c r="E382" s="136"/>
      <c r="F382" s="136"/>
      <c r="G382" s="136"/>
      <c r="H382" s="136"/>
      <c r="I382" s="136"/>
      <c r="J382" s="136"/>
      <c r="K382" s="136"/>
      <c r="L382" s="136"/>
    </row>
    <row r="383" spans="2:12">
      <c r="B383" s="135"/>
      <c r="C383" s="135"/>
      <c r="D383" s="136"/>
      <c r="E383" s="136"/>
      <c r="F383" s="136"/>
      <c r="G383" s="136"/>
      <c r="H383" s="136"/>
      <c r="I383" s="136"/>
      <c r="J383" s="136"/>
      <c r="K383" s="136"/>
      <c r="L383" s="136"/>
    </row>
    <row r="384" spans="2:12">
      <c r="B384" s="135"/>
      <c r="C384" s="135"/>
      <c r="D384" s="136"/>
      <c r="E384" s="136"/>
      <c r="F384" s="136"/>
      <c r="G384" s="136"/>
      <c r="H384" s="136"/>
      <c r="I384" s="136"/>
      <c r="J384" s="136"/>
      <c r="K384" s="136"/>
      <c r="L384" s="136"/>
    </row>
    <row r="385" spans="2:12">
      <c r="B385" s="135"/>
      <c r="C385" s="135"/>
      <c r="D385" s="136"/>
      <c r="E385" s="136"/>
      <c r="F385" s="136"/>
      <c r="G385" s="136"/>
      <c r="H385" s="136"/>
      <c r="I385" s="136"/>
      <c r="J385" s="136"/>
      <c r="K385" s="136"/>
      <c r="L385" s="136"/>
    </row>
    <row r="386" spans="2:12">
      <c r="B386" s="135"/>
      <c r="C386" s="135"/>
      <c r="D386" s="136"/>
      <c r="E386" s="136"/>
      <c r="F386" s="136"/>
      <c r="G386" s="136"/>
      <c r="H386" s="136"/>
      <c r="I386" s="136"/>
      <c r="J386" s="136"/>
      <c r="K386" s="136"/>
      <c r="L386" s="136"/>
    </row>
    <row r="387" spans="2:12">
      <c r="B387" s="135"/>
      <c r="C387" s="135"/>
      <c r="D387" s="136"/>
      <c r="E387" s="136"/>
      <c r="F387" s="136"/>
      <c r="G387" s="136"/>
      <c r="H387" s="136"/>
      <c r="I387" s="136"/>
      <c r="J387" s="136"/>
      <c r="K387" s="136"/>
      <c r="L387" s="136"/>
    </row>
    <row r="388" spans="2:12">
      <c r="B388" s="135"/>
      <c r="C388" s="135"/>
      <c r="D388" s="136"/>
      <c r="E388" s="136"/>
      <c r="F388" s="136"/>
      <c r="G388" s="136"/>
      <c r="H388" s="136"/>
      <c r="I388" s="136"/>
      <c r="J388" s="136"/>
      <c r="K388" s="136"/>
      <c r="L388" s="136"/>
    </row>
    <row r="389" spans="2:12">
      <c r="B389" s="135"/>
      <c r="C389" s="135"/>
      <c r="D389" s="136"/>
      <c r="E389" s="136"/>
      <c r="F389" s="136"/>
      <c r="G389" s="136"/>
      <c r="H389" s="136"/>
      <c r="I389" s="136"/>
      <c r="J389" s="136"/>
      <c r="K389" s="136"/>
      <c r="L389" s="136"/>
    </row>
    <row r="390" spans="2:12">
      <c r="B390" s="135"/>
      <c r="C390" s="135"/>
      <c r="D390" s="136"/>
      <c r="E390" s="136"/>
      <c r="F390" s="136"/>
      <c r="G390" s="136"/>
      <c r="H390" s="136"/>
      <c r="I390" s="136"/>
      <c r="J390" s="136"/>
      <c r="K390" s="136"/>
      <c r="L390" s="136"/>
    </row>
    <row r="391" spans="2:12">
      <c r="B391" s="135"/>
      <c r="C391" s="135"/>
      <c r="D391" s="136"/>
      <c r="E391" s="136"/>
      <c r="F391" s="136"/>
      <c r="G391" s="136"/>
      <c r="H391" s="136"/>
      <c r="I391" s="136"/>
      <c r="J391" s="136"/>
      <c r="K391" s="136"/>
      <c r="L391" s="136"/>
    </row>
    <row r="392" spans="2:12">
      <c r="B392" s="135"/>
      <c r="C392" s="135"/>
      <c r="D392" s="136"/>
      <c r="E392" s="136"/>
      <c r="F392" s="136"/>
      <c r="G392" s="136"/>
      <c r="H392" s="136"/>
      <c r="I392" s="136"/>
      <c r="J392" s="136"/>
      <c r="K392" s="136"/>
      <c r="L392" s="136"/>
    </row>
    <row r="393" spans="2:12">
      <c r="B393" s="135"/>
      <c r="C393" s="135"/>
      <c r="D393" s="136"/>
      <c r="E393" s="136"/>
      <c r="F393" s="136"/>
      <c r="G393" s="136"/>
      <c r="H393" s="136"/>
      <c r="I393" s="136"/>
      <c r="J393" s="136"/>
      <c r="K393" s="136"/>
      <c r="L393" s="136"/>
    </row>
    <row r="394" spans="2:12">
      <c r="B394" s="135"/>
      <c r="C394" s="135"/>
      <c r="D394" s="136"/>
      <c r="E394" s="136"/>
      <c r="F394" s="136"/>
      <c r="G394" s="136"/>
      <c r="H394" s="136"/>
      <c r="I394" s="136"/>
      <c r="J394" s="136"/>
      <c r="K394" s="136"/>
      <c r="L394" s="136"/>
    </row>
    <row r="395" spans="2:12">
      <c r="B395" s="135"/>
      <c r="C395" s="135"/>
      <c r="D395" s="136"/>
      <c r="E395" s="136"/>
      <c r="F395" s="136"/>
      <c r="G395" s="136"/>
      <c r="H395" s="136"/>
      <c r="I395" s="136"/>
      <c r="J395" s="136"/>
      <c r="K395" s="136"/>
      <c r="L395" s="136"/>
    </row>
    <row r="396" spans="2:12">
      <c r="B396" s="135"/>
      <c r="C396" s="135"/>
      <c r="D396" s="136"/>
      <c r="E396" s="136"/>
      <c r="F396" s="136"/>
      <c r="G396" s="136"/>
      <c r="H396" s="136"/>
      <c r="I396" s="136"/>
      <c r="J396" s="136"/>
      <c r="K396" s="136"/>
      <c r="L396" s="136"/>
    </row>
    <row r="397" spans="2:12">
      <c r="B397" s="135"/>
      <c r="C397" s="135"/>
      <c r="D397" s="136"/>
      <c r="E397" s="136"/>
      <c r="F397" s="136"/>
      <c r="G397" s="136"/>
      <c r="H397" s="136"/>
      <c r="I397" s="136"/>
      <c r="J397" s="136"/>
      <c r="K397" s="136"/>
      <c r="L397" s="136"/>
    </row>
    <row r="398" spans="2:12">
      <c r="B398" s="135"/>
      <c r="C398" s="135"/>
      <c r="D398" s="136"/>
      <c r="E398" s="136"/>
      <c r="F398" s="136"/>
      <c r="G398" s="136"/>
      <c r="H398" s="136"/>
      <c r="I398" s="136"/>
      <c r="J398" s="136"/>
      <c r="K398" s="136"/>
      <c r="L398" s="136"/>
    </row>
    <row r="399" spans="2:12">
      <c r="B399" s="135"/>
      <c r="C399" s="135"/>
      <c r="D399" s="136"/>
      <c r="E399" s="136"/>
      <c r="F399" s="136"/>
      <c r="G399" s="136"/>
      <c r="H399" s="136"/>
      <c r="I399" s="136"/>
      <c r="J399" s="136"/>
      <c r="K399" s="136"/>
      <c r="L399" s="136"/>
    </row>
    <row r="400" spans="2:12">
      <c r="B400" s="135"/>
      <c r="C400" s="135"/>
      <c r="D400" s="136"/>
      <c r="E400" s="136"/>
      <c r="F400" s="136"/>
      <c r="G400" s="136"/>
      <c r="H400" s="136"/>
      <c r="I400" s="136"/>
      <c r="J400" s="136"/>
      <c r="K400" s="136"/>
      <c r="L400" s="136"/>
    </row>
    <row r="401" spans="2:12">
      <c r="B401" s="135"/>
      <c r="C401" s="135"/>
      <c r="D401" s="136"/>
      <c r="E401" s="136"/>
      <c r="F401" s="136"/>
      <c r="G401" s="136"/>
      <c r="H401" s="136"/>
      <c r="I401" s="136"/>
      <c r="J401" s="136"/>
      <c r="K401" s="136"/>
      <c r="L401" s="136"/>
    </row>
    <row r="402" spans="2:12">
      <c r="B402" s="135"/>
      <c r="C402" s="135"/>
      <c r="D402" s="136"/>
      <c r="E402" s="136"/>
      <c r="F402" s="136"/>
      <c r="G402" s="136"/>
      <c r="H402" s="136"/>
      <c r="I402" s="136"/>
      <c r="J402" s="136"/>
      <c r="K402" s="136"/>
      <c r="L402" s="136"/>
    </row>
    <row r="403" spans="2:12">
      <c r="B403" s="135"/>
      <c r="C403" s="135"/>
      <c r="D403" s="136"/>
      <c r="E403" s="136"/>
      <c r="F403" s="136"/>
      <c r="G403" s="136"/>
      <c r="H403" s="136"/>
      <c r="I403" s="136"/>
      <c r="J403" s="136"/>
      <c r="K403" s="136"/>
      <c r="L403" s="136"/>
    </row>
    <row r="404" spans="2:12">
      <c r="B404" s="135"/>
      <c r="C404" s="135"/>
      <c r="D404" s="136"/>
      <c r="E404" s="136"/>
      <c r="F404" s="136"/>
      <c r="G404" s="136"/>
      <c r="H404" s="136"/>
      <c r="I404" s="136"/>
      <c r="J404" s="136"/>
      <c r="K404" s="136"/>
      <c r="L404" s="136"/>
    </row>
    <row r="405" spans="2:12">
      <c r="B405" s="135"/>
      <c r="C405" s="135"/>
      <c r="D405" s="136"/>
      <c r="E405" s="136"/>
      <c r="F405" s="136"/>
      <c r="G405" s="136"/>
      <c r="H405" s="136"/>
      <c r="I405" s="136"/>
      <c r="J405" s="136"/>
      <c r="K405" s="136"/>
      <c r="L405" s="136"/>
    </row>
    <row r="406" spans="2:12">
      <c r="B406" s="135"/>
      <c r="C406" s="135"/>
      <c r="D406" s="136"/>
      <c r="E406" s="136"/>
      <c r="F406" s="136"/>
      <c r="G406" s="136"/>
      <c r="H406" s="136"/>
      <c r="I406" s="136"/>
      <c r="J406" s="136"/>
      <c r="K406" s="136"/>
      <c r="L406" s="136"/>
    </row>
    <row r="407" spans="2:12">
      <c r="B407" s="135"/>
      <c r="C407" s="135"/>
      <c r="D407" s="136"/>
      <c r="E407" s="136"/>
      <c r="F407" s="136"/>
      <c r="G407" s="136"/>
      <c r="H407" s="136"/>
      <c r="I407" s="136"/>
      <c r="J407" s="136"/>
      <c r="K407" s="136"/>
      <c r="L407" s="136"/>
    </row>
    <row r="408" spans="2:12">
      <c r="B408" s="135"/>
      <c r="C408" s="135"/>
      <c r="D408" s="136"/>
      <c r="E408" s="136"/>
      <c r="F408" s="136"/>
      <c r="G408" s="136"/>
      <c r="H408" s="136"/>
      <c r="I408" s="136"/>
      <c r="J408" s="136"/>
      <c r="K408" s="136"/>
      <c r="L408" s="136"/>
    </row>
    <row r="409" spans="2:12">
      <c r="B409" s="135"/>
      <c r="C409" s="135"/>
      <c r="D409" s="136"/>
      <c r="E409" s="136"/>
      <c r="F409" s="136"/>
      <c r="G409" s="136"/>
      <c r="H409" s="136"/>
      <c r="I409" s="136"/>
      <c r="J409" s="136"/>
      <c r="K409" s="136"/>
      <c r="L409" s="136"/>
    </row>
    <row r="410" spans="2:12">
      <c r="B410" s="135"/>
      <c r="C410" s="135"/>
      <c r="D410" s="136"/>
      <c r="E410" s="136"/>
      <c r="F410" s="136"/>
      <c r="G410" s="136"/>
      <c r="H410" s="136"/>
      <c r="I410" s="136"/>
      <c r="J410" s="136"/>
      <c r="K410" s="136"/>
      <c r="L410" s="136"/>
    </row>
    <row r="411" spans="2:12">
      <c r="B411" s="135"/>
      <c r="C411" s="135"/>
      <c r="D411" s="136"/>
      <c r="E411" s="136"/>
      <c r="F411" s="136"/>
      <c r="G411" s="136"/>
      <c r="H411" s="136"/>
      <c r="I411" s="136"/>
      <c r="J411" s="136"/>
      <c r="K411" s="136"/>
      <c r="L411" s="136"/>
    </row>
    <row r="412" spans="2:12">
      <c r="B412" s="135"/>
      <c r="C412" s="135"/>
      <c r="D412" s="136"/>
      <c r="E412" s="136"/>
      <c r="F412" s="136"/>
      <c r="G412" s="136"/>
      <c r="H412" s="136"/>
      <c r="I412" s="136"/>
      <c r="J412" s="136"/>
      <c r="K412" s="136"/>
      <c r="L412" s="136"/>
    </row>
    <row r="413" spans="2:12">
      <c r="B413" s="135"/>
      <c r="C413" s="135"/>
      <c r="D413" s="136"/>
      <c r="E413" s="136"/>
      <c r="F413" s="136"/>
      <c r="G413" s="136"/>
      <c r="H413" s="136"/>
      <c r="I413" s="136"/>
      <c r="J413" s="136"/>
      <c r="K413" s="136"/>
      <c r="L413" s="136"/>
    </row>
    <row r="414" spans="2:12">
      <c r="B414" s="135"/>
      <c r="C414" s="135"/>
      <c r="D414" s="136"/>
      <c r="E414" s="136"/>
      <c r="F414" s="136"/>
      <c r="G414" s="136"/>
      <c r="H414" s="136"/>
      <c r="I414" s="136"/>
      <c r="J414" s="136"/>
      <c r="K414" s="136"/>
      <c r="L414" s="136"/>
    </row>
    <row r="415" spans="2:12">
      <c r="B415" s="135"/>
      <c r="C415" s="135"/>
      <c r="D415" s="136"/>
      <c r="E415" s="136"/>
      <c r="F415" s="136"/>
      <c r="G415" s="136"/>
      <c r="H415" s="136"/>
      <c r="I415" s="136"/>
      <c r="J415" s="136"/>
      <c r="K415" s="136"/>
      <c r="L415" s="136"/>
    </row>
    <row r="416" spans="2:12">
      <c r="B416" s="135"/>
      <c r="C416" s="135"/>
      <c r="D416" s="136"/>
      <c r="E416" s="136"/>
      <c r="F416" s="136"/>
      <c r="G416" s="136"/>
      <c r="H416" s="136"/>
      <c r="I416" s="136"/>
      <c r="J416" s="136"/>
      <c r="K416" s="136"/>
      <c r="L416" s="136"/>
    </row>
    <row r="417" spans="2:12">
      <c r="B417" s="135"/>
      <c r="C417" s="135"/>
      <c r="D417" s="136"/>
      <c r="E417" s="136"/>
      <c r="F417" s="136"/>
      <c r="G417" s="136"/>
      <c r="H417" s="136"/>
      <c r="I417" s="136"/>
      <c r="J417" s="136"/>
      <c r="K417" s="136"/>
      <c r="L417" s="136"/>
    </row>
    <row r="418" spans="2:12">
      <c r="B418" s="135"/>
      <c r="C418" s="135"/>
      <c r="D418" s="136"/>
      <c r="E418" s="136"/>
      <c r="F418" s="136"/>
      <c r="G418" s="136"/>
      <c r="H418" s="136"/>
      <c r="I418" s="136"/>
      <c r="J418" s="136"/>
      <c r="K418" s="136"/>
      <c r="L418" s="136"/>
    </row>
    <row r="419" spans="2:12">
      <c r="B419" s="135"/>
      <c r="C419" s="135"/>
      <c r="D419" s="136"/>
      <c r="E419" s="136"/>
      <c r="F419" s="136"/>
      <c r="G419" s="136"/>
      <c r="H419" s="136"/>
      <c r="I419" s="136"/>
      <c r="J419" s="136"/>
      <c r="K419" s="136"/>
      <c r="L419" s="136"/>
    </row>
    <row r="420" spans="2:12">
      <c r="B420" s="135"/>
      <c r="C420" s="135"/>
      <c r="D420" s="136"/>
      <c r="E420" s="136"/>
      <c r="F420" s="136"/>
      <c r="G420" s="136"/>
      <c r="H420" s="136"/>
      <c r="I420" s="136"/>
      <c r="J420" s="136"/>
      <c r="K420" s="136"/>
      <c r="L420" s="136"/>
    </row>
    <row r="421" spans="2:12">
      <c r="B421" s="135"/>
      <c r="C421" s="135"/>
      <c r="D421" s="136"/>
      <c r="E421" s="136"/>
      <c r="F421" s="136"/>
      <c r="G421" s="136"/>
      <c r="H421" s="136"/>
      <c r="I421" s="136"/>
      <c r="J421" s="136"/>
      <c r="K421" s="136"/>
      <c r="L421" s="136"/>
    </row>
    <row r="422" spans="2:12">
      <c r="B422" s="135"/>
      <c r="C422" s="135"/>
      <c r="D422" s="136"/>
      <c r="E422" s="136"/>
      <c r="F422" s="136"/>
      <c r="G422" s="136"/>
      <c r="H422" s="136"/>
      <c r="I422" s="136"/>
      <c r="J422" s="136"/>
      <c r="K422" s="136"/>
      <c r="L422" s="136"/>
    </row>
    <row r="423" spans="2:12">
      <c r="B423" s="135"/>
      <c r="C423" s="135"/>
      <c r="D423" s="136"/>
      <c r="E423" s="136"/>
      <c r="F423" s="136"/>
      <c r="G423" s="136"/>
      <c r="H423" s="136"/>
      <c r="I423" s="136"/>
      <c r="J423" s="136"/>
      <c r="K423" s="136"/>
      <c r="L423" s="136"/>
    </row>
    <row r="424" spans="2:12">
      <c r="B424" s="135"/>
      <c r="C424" s="135"/>
      <c r="D424" s="136"/>
      <c r="E424" s="136"/>
      <c r="F424" s="136"/>
      <c r="G424" s="136"/>
      <c r="H424" s="136"/>
      <c r="I424" s="136"/>
      <c r="J424" s="136"/>
      <c r="K424" s="136"/>
      <c r="L424" s="136"/>
    </row>
    <row r="425" spans="2:12">
      <c r="B425" s="135"/>
      <c r="C425" s="135"/>
      <c r="D425" s="136"/>
      <c r="E425" s="136"/>
      <c r="F425" s="136"/>
      <c r="G425" s="136"/>
      <c r="H425" s="136"/>
      <c r="I425" s="136"/>
      <c r="J425" s="136"/>
      <c r="K425" s="136"/>
      <c r="L425" s="136"/>
    </row>
    <row r="426" spans="2:12">
      <c r="B426" s="135"/>
      <c r="C426" s="135"/>
      <c r="D426" s="136"/>
      <c r="E426" s="136"/>
      <c r="F426" s="136"/>
      <c r="G426" s="136"/>
      <c r="H426" s="136"/>
      <c r="I426" s="136"/>
      <c r="J426" s="136"/>
      <c r="K426" s="136"/>
      <c r="L426" s="136"/>
    </row>
    <row r="427" spans="2:12">
      <c r="B427" s="135"/>
      <c r="C427" s="135"/>
      <c r="D427" s="136"/>
      <c r="E427" s="136"/>
      <c r="F427" s="136"/>
      <c r="G427" s="136"/>
      <c r="H427" s="136"/>
      <c r="I427" s="136"/>
      <c r="J427" s="136"/>
      <c r="K427" s="136"/>
      <c r="L427" s="136"/>
    </row>
    <row r="428" spans="2:12">
      <c r="B428" s="135"/>
      <c r="C428" s="135"/>
      <c r="D428" s="136"/>
      <c r="E428" s="136"/>
      <c r="F428" s="136"/>
      <c r="G428" s="136"/>
      <c r="H428" s="136"/>
      <c r="I428" s="136"/>
      <c r="J428" s="136"/>
      <c r="K428" s="136"/>
      <c r="L428" s="136"/>
    </row>
    <row r="429" spans="2:12">
      <c r="B429" s="135"/>
      <c r="C429" s="135"/>
      <c r="D429" s="136"/>
      <c r="E429" s="136"/>
      <c r="F429" s="136"/>
      <c r="G429" s="136"/>
      <c r="H429" s="136"/>
      <c r="I429" s="136"/>
      <c r="J429" s="136"/>
      <c r="K429" s="136"/>
      <c r="L429" s="136"/>
    </row>
    <row r="430" spans="2:12">
      <c r="B430" s="135"/>
      <c r="C430" s="135"/>
      <c r="D430" s="136"/>
      <c r="E430" s="136"/>
      <c r="F430" s="136"/>
      <c r="G430" s="136"/>
      <c r="H430" s="136"/>
      <c r="I430" s="136"/>
      <c r="J430" s="136"/>
      <c r="K430" s="136"/>
      <c r="L430" s="136"/>
    </row>
    <row r="431" spans="2:12">
      <c r="B431" s="135"/>
      <c r="C431" s="135"/>
      <c r="D431" s="136"/>
      <c r="E431" s="136"/>
      <c r="F431" s="136"/>
      <c r="G431" s="136"/>
      <c r="H431" s="136"/>
      <c r="I431" s="136"/>
      <c r="J431" s="136"/>
      <c r="K431" s="136"/>
      <c r="L431" s="136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A1:A1048576 B1:B18 C5:C1048576 B20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9.42578125" style="2" bestFit="1" customWidth="1"/>
    <col min="3" max="3" width="59.28515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13">
      <c r="B1" s="56" t="s">
        <v>149</v>
      </c>
      <c r="C1" s="77" t="s" vm="1">
        <v>230</v>
      </c>
    </row>
    <row r="2" spans="2:13">
      <c r="B2" s="56" t="s">
        <v>148</v>
      </c>
      <c r="C2" s="77" t="s">
        <v>231</v>
      </c>
    </row>
    <row r="3" spans="2:13">
      <c r="B3" s="56" t="s">
        <v>150</v>
      </c>
      <c r="C3" s="77" t="s">
        <v>232</v>
      </c>
    </row>
    <row r="4" spans="2:13">
      <c r="B4" s="56" t="s">
        <v>151</v>
      </c>
      <c r="C4" s="77">
        <v>9453</v>
      </c>
    </row>
    <row r="6" spans="2:13" ht="26.25" customHeight="1">
      <c r="B6" s="166" t="s">
        <v>177</v>
      </c>
      <c r="C6" s="167"/>
      <c r="D6" s="167"/>
      <c r="E6" s="167"/>
      <c r="F6" s="167"/>
      <c r="G6" s="167"/>
      <c r="H6" s="167"/>
      <c r="I6" s="167"/>
      <c r="J6" s="167"/>
      <c r="K6" s="167"/>
      <c r="L6" s="168"/>
    </row>
    <row r="7" spans="2:13" ht="26.25" customHeight="1">
      <c r="B7" s="166" t="s">
        <v>96</v>
      </c>
      <c r="C7" s="167"/>
      <c r="D7" s="167"/>
      <c r="E7" s="167"/>
      <c r="F7" s="167"/>
      <c r="G7" s="167"/>
      <c r="H7" s="167"/>
      <c r="I7" s="167"/>
      <c r="J7" s="167"/>
      <c r="K7" s="167"/>
      <c r="L7" s="168"/>
      <c r="M7" s="3"/>
    </row>
    <row r="8" spans="2:13" s="3" customFormat="1" ht="78.75">
      <c r="B8" s="22" t="s">
        <v>119</v>
      </c>
      <c r="C8" s="30" t="s">
        <v>47</v>
      </c>
      <c r="D8" s="30" t="s">
        <v>122</v>
      </c>
      <c r="E8" s="30" t="s">
        <v>68</v>
      </c>
      <c r="F8" s="30" t="s">
        <v>104</v>
      </c>
      <c r="G8" s="30" t="s">
        <v>206</v>
      </c>
      <c r="H8" s="30" t="s">
        <v>205</v>
      </c>
      <c r="I8" s="30" t="s">
        <v>65</v>
      </c>
      <c r="J8" s="30" t="s">
        <v>62</v>
      </c>
      <c r="K8" s="30" t="s">
        <v>152</v>
      </c>
      <c r="L8" s="31" t="s">
        <v>154</v>
      </c>
    </row>
    <row r="9" spans="2:13" s="3" customFormat="1">
      <c r="B9" s="15"/>
      <c r="C9" s="30"/>
      <c r="D9" s="30"/>
      <c r="E9" s="30"/>
      <c r="F9" s="30"/>
      <c r="G9" s="16" t="s">
        <v>213</v>
      </c>
      <c r="H9" s="16"/>
      <c r="I9" s="16" t="s">
        <v>209</v>
      </c>
      <c r="J9" s="16" t="s">
        <v>20</v>
      </c>
      <c r="K9" s="32" t="s">
        <v>20</v>
      </c>
      <c r="L9" s="17" t="s">
        <v>20</v>
      </c>
    </row>
    <row r="10" spans="2:1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3" s="4" customFormat="1" ht="18" customHeight="1">
      <c r="B11" s="103" t="s">
        <v>52</v>
      </c>
      <c r="C11" s="81"/>
      <c r="D11" s="81"/>
      <c r="E11" s="81"/>
      <c r="F11" s="81"/>
      <c r="G11" s="90"/>
      <c r="H11" s="92"/>
      <c r="I11" s="90">
        <v>22.821871266000002</v>
      </c>
      <c r="J11" s="81"/>
      <c r="K11" s="91">
        <v>1</v>
      </c>
      <c r="L11" s="91">
        <f>I11/'סכום נכסי הקרן'!$C$42</f>
        <v>1.2335872630663718E-4</v>
      </c>
    </row>
    <row r="12" spans="2:13">
      <c r="B12" s="119" t="s">
        <v>201</v>
      </c>
      <c r="C12" s="115"/>
      <c r="D12" s="115"/>
      <c r="E12" s="115"/>
      <c r="F12" s="115"/>
      <c r="G12" s="116"/>
      <c r="H12" s="117"/>
      <c r="I12" s="116">
        <v>19.101201499999998</v>
      </c>
      <c r="J12" s="115"/>
      <c r="K12" s="118">
        <v>0.8369691195505492</v>
      </c>
      <c r="L12" s="118">
        <f>I12/'סכום נכסי הקרן'!$C$42</f>
        <v>1.0324744454574328E-4</v>
      </c>
    </row>
    <row r="13" spans="2:13">
      <c r="B13" s="99" t="s">
        <v>195</v>
      </c>
      <c r="C13" s="81"/>
      <c r="D13" s="81"/>
      <c r="E13" s="81"/>
      <c r="F13" s="81"/>
      <c r="G13" s="90"/>
      <c r="H13" s="92"/>
      <c r="I13" s="90">
        <v>19.101201499999998</v>
      </c>
      <c r="J13" s="81"/>
      <c r="K13" s="91">
        <v>0.8369691195505492</v>
      </c>
      <c r="L13" s="91">
        <f>I13/'סכום נכסי הקרן'!$C$42</f>
        <v>1.0324744454574328E-4</v>
      </c>
    </row>
    <row r="14" spans="2:13">
      <c r="B14" s="86" t="s">
        <v>1790</v>
      </c>
      <c r="C14" s="83" t="s">
        <v>1791</v>
      </c>
      <c r="D14" s="96" t="s">
        <v>123</v>
      </c>
      <c r="E14" s="96" t="s">
        <v>1792</v>
      </c>
      <c r="F14" s="96" t="s">
        <v>136</v>
      </c>
      <c r="G14" s="93">
        <v>10.55315</v>
      </c>
      <c r="H14" s="95">
        <v>200000</v>
      </c>
      <c r="I14" s="93">
        <v>21.106300000000001</v>
      </c>
      <c r="J14" s="83"/>
      <c r="K14" s="94">
        <v>0.9248277564094467</v>
      </c>
      <c r="L14" s="94">
        <f>I14/'סכום נכסי הקרן'!$C$42</f>
        <v>1.1408557408369424E-4</v>
      </c>
    </row>
    <row r="15" spans="2:13">
      <c r="B15" s="86" t="s">
        <v>1793</v>
      </c>
      <c r="C15" s="83" t="s">
        <v>1794</v>
      </c>
      <c r="D15" s="96" t="s">
        <v>123</v>
      </c>
      <c r="E15" s="96" t="s">
        <v>1792</v>
      </c>
      <c r="F15" s="96" t="s">
        <v>136</v>
      </c>
      <c r="G15" s="93">
        <v>-10.55315</v>
      </c>
      <c r="H15" s="95">
        <v>19000</v>
      </c>
      <c r="I15" s="93">
        <v>-2.0050984999999999</v>
      </c>
      <c r="J15" s="83"/>
      <c r="K15" s="94">
        <v>-8.7858636858897429E-2</v>
      </c>
      <c r="L15" s="94">
        <f>I15/'סכום נכסי הקרן'!$C$42</f>
        <v>-1.0838129537950952E-5</v>
      </c>
    </row>
    <row r="16" spans="2:13">
      <c r="B16" s="82"/>
      <c r="C16" s="83"/>
      <c r="D16" s="83"/>
      <c r="E16" s="83"/>
      <c r="F16" s="83"/>
      <c r="G16" s="93"/>
      <c r="H16" s="95"/>
      <c r="I16" s="83"/>
      <c r="J16" s="83"/>
      <c r="K16" s="94"/>
      <c r="L16" s="83"/>
    </row>
    <row r="17" spans="2:12">
      <c r="B17" s="119" t="s">
        <v>200</v>
      </c>
      <c r="C17" s="115"/>
      <c r="D17" s="115"/>
      <c r="E17" s="115"/>
      <c r="F17" s="115"/>
      <c r="G17" s="116"/>
      <c r="H17" s="117"/>
      <c r="I17" s="116">
        <v>3.7206697660000034</v>
      </c>
      <c r="J17" s="115"/>
      <c r="K17" s="118">
        <v>0.16303088044945083</v>
      </c>
      <c r="L17" s="118">
        <f>I17/'סכום נכסי הקרן'!$C$42</f>
        <v>2.0111281760893891E-5</v>
      </c>
    </row>
    <row r="18" spans="2:12">
      <c r="B18" s="99" t="s">
        <v>195</v>
      </c>
      <c r="C18" s="81"/>
      <c r="D18" s="81"/>
      <c r="E18" s="81"/>
      <c r="F18" s="81"/>
      <c r="G18" s="90"/>
      <c r="H18" s="92"/>
      <c r="I18" s="90">
        <v>3.7206697660000034</v>
      </c>
      <c r="J18" s="81"/>
      <c r="K18" s="91">
        <v>0.16303088044945083</v>
      </c>
      <c r="L18" s="91">
        <f>I18/'סכום נכסי הקרן'!$C$42</f>
        <v>2.0111281760893891E-5</v>
      </c>
    </row>
    <row r="19" spans="2:12">
      <c r="B19" s="86" t="s">
        <v>1795</v>
      </c>
      <c r="C19" s="83" t="s">
        <v>1796</v>
      </c>
      <c r="D19" s="96" t="s">
        <v>30</v>
      </c>
      <c r="E19" s="96" t="s">
        <v>1792</v>
      </c>
      <c r="F19" s="96" t="s">
        <v>135</v>
      </c>
      <c r="G19" s="93">
        <v>-6.0824819999999997</v>
      </c>
      <c r="H19" s="95">
        <v>526</v>
      </c>
      <c r="I19" s="93">
        <v>-11.057076528</v>
      </c>
      <c r="J19" s="83"/>
      <c r="K19" s="94">
        <v>-0.48449473748775457</v>
      </c>
      <c r="L19" s="94">
        <f>I19/'סכום נכסי הקרן'!$C$42</f>
        <v>-5.9766653718757935E-5</v>
      </c>
    </row>
    <row r="20" spans="2:12">
      <c r="B20" s="86" t="s">
        <v>1797</v>
      </c>
      <c r="C20" s="83" t="s">
        <v>1798</v>
      </c>
      <c r="D20" s="96" t="s">
        <v>30</v>
      </c>
      <c r="E20" s="96" t="s">
        <v>1792</v>
      </c>
      <c r="F20" s="96" t="s">
        <v>135</v>
      </c>
      <c r="G20" s="93">
        <v>6.0824819999999997</v>
      </c>
      <c r="H20" s="95">
        <v>2065</v>
      </c>
      <c r="I20" s="93">
        <v>43.408484896999994</v>
      </c>
      <c r="J20" s="83"/>
      <c r="K20" s="94">
        <v>1.9020563384594105</v>
      </c>
      <c r="L20" s="94">
        <f>I20/'סכום נכסי הקרן'!$C$42</f>
        <v>2.3463524727581885E-4</v>
      </c>
    </row>
    <row r="21" spans="2:12">
      <c r="B21" s="86" t="s">
        <v>1799</v>
      </c>
      <c r="C21" s="83" t="s">
        <v>1800</v>
      </c>
      <c r="D21" s="96" t="s">
        <v>30</v>
      </c>
      <c r="E21" s="96" t="s">
        <v>1792</v>
      </c>
      <c r="F21" s="96" t="s">
        <v>135</v>
      </c>
      <c r="G21" s="93">
        <v>-1.0402739999999999</v>
      </c>
      <c r="H21" s="95">
        <v>7837</v>
      </c>
      <c r="I21" s="93">
        <v>-28.175480079999996</v>
      </c>
      <c r="J21" s="83"/>
      <c r="K21" s="94">
        <v>-1.2345823772118019</v>
      </c>
      <c r="L21" s="94">
        <f>I21/'סכום נכסי הקרן'!$C$42</f>
        <v>-1.5229650957346815E-4</v>
      </c>
    </row>
    <row r="22" spans="2:12">
      <c r="B22" s="86" t="s">
        <v>1801</v>
      </c>
      <c r="C22" s="83" t="s">
        <v>1802</v>
      </c>
      <c r="D22" s="96" t="s">
        <v>1405</v>
      </c>
      <c r="E22" s="96" t="s">
        <v>1792</v>
      </c>
      <c r="F22" s="96" t="s">
        <v>135</v>
      </c>
      <c r="G22" s="93">
        <v>-1.9661180000000003</v>
      </c>
      <c r="H22" s="95">
        <v>67</v>
      </c>
      <c r="I22" s="93">
        <v>-0.45525852300000008</v>
      </c>
      <c r="J22" s="83"/>
      <c r="K22" s="94">
        <v>-1.994834331040346E-2</v>
      </c>
      <c r="L22" s="94">
        <f>I22/'סכום נכסי הקרן'!$C$42</f>
        <v>-2.4608022226988971E-6</v>
      </c>
    </row>
    <row r="23" spans="2:12">
      <c r="B23" s="82"/>
      <c r="C23" s="83"/>
      <c r="D23" s="83"/>
      <c r="E23" s="83"/>
      <c r="F23" s="83"/>
      <c r="G23" s="93"/>
      <c r="H23" s="95"/>
      <c r="I23" s="83"/>
      <c r="J23" s="83"/>
      <c r="K23" s="94"/>
      <c r="L23" s="83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137" t="s">
        <v>222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137" t="s">
        <v>115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137" t="s">
        <v>204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137" t="s">
        <v>212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2:1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</row>
    <row r="118" spans="2:12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2:12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</row>
    <row r="120" spans="2:12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2:12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</row>
    <row r="122" spans="2:12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</row>
    <row r="123" spans="2:12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</row>
    <row r="124" spans="2:12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2:12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2:12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2:12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2:12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2:12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2:12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</row>
    <row r="131" spans="2:12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</row>
    <row r="132" spans="2:12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</row>
    <row r="133" spans="2:12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</row>
    <row r="134" spans="2:12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</row>
    <row r="135" spans="2:12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</row>
    <row r="136" spans="2:12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</row>
    <row r="137" spans="2:12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</row>
    <row r="138" spans="2:12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</row>
    <row r="139" spans="2:12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</row>
    <row r="140" spans="2:12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</row>
    <row r="141" spans="2:12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</row>
    <row r="142" spans="2:12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</row>
    <row r="143" spans="2:12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</row>
    <row r="144" spans="2:12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</row>
    <row r="145" spans="2:12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</row>
    <row r="146" spans="2:12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</row>
    <row r="147" spans="2:12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</row>
    <row r="148" spans="2:12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</row>
    <row r="149" spans="2:12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2:12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</row>
    <row r="151" spans="2:12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</row>
    <row r="152" spans="2:12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2:12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</row>
    <row r="154" spans="2:12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2:12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</row>
    <row r="156" spans="2:12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</row>
    <row r="157" spans="2:12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</row>
    <row r="158" spans="2:12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</row>
    <row r="159" spans="2:12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</row>
    <row r="160" spans="2:12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</row>
    <row r="161" spans="2:12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</row>
    <row r="162" spans="2:12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</row>
    <row r="163" spans="2:12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</row>
    <row r="164" spans="2:12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</row>
    <row r="165" spans="2:12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</row>
    <row r="166" spans="2:12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</row>
    <row r="167" spans="2:12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2:12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</row>
    <row r="169" spans="2:12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</row>
    <row r="170" spans="2:12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</row>
    <row r="171" spans="2:12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</row>
    <row r="172" spans="2:12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</row>
    <row r="173" spans="2:12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</row>
    <row r="174" spans="2:12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</row>
    <row r="175" spans="2:12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</row>
    <row r="176" spans="2:12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</row>
    <row r="177" spans="2:12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</row>
    <row r="178" spans="2:12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</row>
    <row r="179" spans="2:12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</row>
    <row r="180" spans="2:12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</row>
    <row r="181" spans="2:12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</row>
    <row r="182" spans="2:12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</row>
    <row r="183" spans="2:12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</row>
    <row r="184" spans="2:12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</row>
    <row r="185" spans="2:12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</row>
    <row r="186" spans="2:12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</row>
    <row r="187" spans="2:12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</row>
    <row r="188" spans="2:12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</row>
    <row r="189" spans="2:12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</row>
    <row r="190" spans="2:12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</row>
    <row r="191" spans="2:12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</row>
    <row r="192" spans="2:12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</row>
    <row r="193" spans="2:12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</row>
    <row r="194" spans="2:12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</row>
    <row r="195" spans="2:12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</row>
    <row r="196" spans="2:12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</row>
    <row r="197" spans="2:12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</row>
    <row r="198" spans="2:12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</row>
    <row r="199" spans="2:12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</row>
    <row r="200" spans="2:12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</row>
    <row r="201" spans="2:12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</row>
    <row r="202" spans="2:12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</row>
    <row r="203" spans="2:12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</row>
    <row r="204" spans="2:12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</row>
    <row r="205" spans="2:12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</row>
    <row r="206" spans="2:12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</row>
    <row r="207" spans="2:12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</row>
    <row r="208" spans="2:12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</row>
    <row r="209" spans="2:12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</row>
    <row r="210" spans="2:12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</row>
    <row r="211" spans="2:12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</row>
    <row r="212" spans="2:12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</row>
    <row r="213" spans="2:12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</row>
    <row r="214" spans="2:12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</row>
    <row r="215" spans="2:12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</row>
    <row r="216" spans="2:12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</row>
    <row r="217" spans="2:12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</row>
    <row r="218" spans="2:12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</row>
    <row r="219" spans="2:12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</row>
    <row r="220" spans="2:12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</row>
    <row r="221" spans="2:12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</row>
    <row r="222" spans="2:12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</row>
    <row r="223" spans="2:12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</row>
    <row r="224" spans="2:12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</row>
    <row r="225" spans="2:12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</row>
    <row r="226" spans="2:12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</row>
    <row r="227" spans="2:12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</row>
    <row r="228" spans="2:12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</row>
    <row r="229" spans="2:12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</row>
    <row r="230" spans="2:12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</row>
    <row r="231" spans="2:12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</row>
    <row r="232" spans="2:12"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</row>
    <row r="233" spans="2:12">
      <c r="B233" s="135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</row>
    <row r="234" spans="2:12">
      <c r="B234" s="135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</row>
    <row r="235" spans="2:12">
      <c r="B235" s="135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</row>
    <row r="236" spans="2:12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</row>
    <row r="237" spans="2:12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</row>
    <row r="238" spans="2:12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</row>
    <row r="239" spans="2:12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</row>
    <row r="240" spans="2:12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</row>
    <row r="241" spans="2:12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</row>
    <row r="242" spans="2:12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</row>
    <row r="243" spans="2:12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</row>
    <row r="244" spans="2:12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</row>
    <row r="245" spans="2:12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</row>
    <row r="246" spans="2:12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</row>
    <row r="247" spans="2:12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</row>
    <row r="248" spans="2:12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</row>
    <row r="249" spans="2:12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</row>
    <row r="250" spans="2:12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</row>
    <row r="251" spans="2:12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</row>
    <row r="252" spans="2:12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</row>
    <row r="253" spans="2:12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</row>
    <row r="254" spans="2:12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</row>
    <row r="255" spans="2:12">
      <c r="B255" s="135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</row>
    <row r="256" spans="2:12">
      <c r="B256" s="135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</row>
    <row r="257" spans="2:12">
      <c r="B257" s="135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</row>
    <row r="258" spans="2:12">
      <c r="B258" s="135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</row>
    <row r="259" spans="2:12">
      <c r="B259" s="135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</row>
    <row r="260" spans="2:12">
      <c r="B260" s="135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</row>
    <row r="261" spans="2:12">
      <c r="B261" s="135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</row>
    <row r="262" spans="2:12">
      <c r="B262" s="135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</row>
    <row r="263" spans="2:12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</row>
    <row r="264" spans="2:12"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</row>
    <row r="265" spans="2:12">
      <c r="B265" s="135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</row>
    <row r="266" spans="2:12">
      <c r="B266" s="135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</row>
    <row r="267" spans="2:12">
      <c r="B267" s="135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</row>
    <row r="268" spans="2:12">
      <c r="B268" s="135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</row>
    <row r="269" spans="2:12">
      <c r="B269" s="135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</row>
    <row r="270" spans="2:12">
      <c r="B270" s="135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</row>
    <row r="271" spans="2:12">
      <c r="B271" s="135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</row>
    <row r="272" spans="2:12">
      <c r="B272" s="135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</row>
    <row r="273" spans="2:12">
      <c r="B273" s="135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</row>
    <row r="274" spans="2:12">
      <c r="B274" s="135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</row>
    <row r="275" spans="2:12">
      <c r="B275" s="135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</row>
    <row r="276" spans="2:12">
      <c r="B276" s="135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</row>
    <row r="277" spans="2:12">
      <c r="B277" s="135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</row>
    <row r="278" spans="2:12">
      <c r="B278" s="135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</row>
    <row r="279" spans="2:12">
      <c r="B279" s="135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</row>
    <row r="280" spans="2:12">
      <c r="B280" s="135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</row>
    <row r="281" spans="2:12">
      <c r="B281" s="135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</row>
    <row r="282" spans="2:12">
      <c r="B282" s="135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</row>
    <row r="283" spans="2:12">
      <c r="B283" s="135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</row>
    <row r="284" spans="2:12">
      <c r="B284" s="135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</row>
    <row r="285" spans="2:12">
      <c r="B285" s="135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</row>
    <row r="286" spans="2:12">
      <c r="B286" s="135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</row>
    <row r="287" spans="2:12">
      <c r="B287" s="135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</row>
    <row r="288" spans="2:12">
      <c r="B288" s="135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</row>
    <row r="289" spans="2:12">
      <c r="B289" s="135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</row>
    <row r="290" spans="2:12">
      <c r="B290" s="135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</row>
    <row r="291" spans="2:12">
      <c r="B291" s="135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</row>
    <row r="292" spans="2:12">
      <c r="B292" s="135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</row>
    <row r="293" spans="2:12">
      <c r="B293" s="135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</row>
    <row r="294" spans="2:12">
      <c r="B294" s="135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</row>
    <row r="295" spans="2:12">
      <c r="B295" s="135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</row>
    <row r="296" spans="2:12">
      <c r="B296" s="135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</row>
    <row r="297" spans="2:12">
      <c r="B297" s="135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</row>
    <row r="298" spans="2:12">
      <c r="B298" s="135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</row>
    <row r="299" spans="2:12">
      <c r="B299" s="135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</row>
    <row r="300" spans="2:12">
      <c r="B300" s="135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</row>
    <row r="301" spans="2:12">
      <c r="B301" s="135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</row>
    <row r="302" spans="2:12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</row>
    <row r="303" spans="2:12">
      <c r="B303" s="135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</row>
    <row r="304" spans="2:12">
      <c r="B304" s="135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</row>
    <row r="305" spans="2:12">
      <c r="B305" s="135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</row>
    <row r="306" spans="2:12">
      <c r="B306" s="135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</row>
    <row r="307" spans="2:12">
      <c r="B307" s="135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</row>
    <row r="308" spans="2:12">
      <c r="B308" s="135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</row>
    <row r="309" spans="2:12">
      <c r="B309" s="135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</row>
    <row r="310" spans="2:12">
      <c r="B310" s="135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</row>
    <row r="311" spans="2:12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</row>
    <row r="312" spans="2:12">
      <c r="B312" s="135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</row>
    <row r="313" spans="2:12">
      <c r="B313" s="135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</row>
    <row r="314" spans="2:12">
      <c r="B314" s="135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</row>
    <row r="315" spans="2:12">
      <c r="B315" s="135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</row>
    <row r="316" spans="2:12">
      <c r="B316" s="135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</row>
    <row r="317" spans="2:12">
      <c r="B317" s="135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</row>
    <row r="318" spans="2:12">
      <c r="B318" s="135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</row>
    <row r="319" spans="2:12">
      <c r="B319" s="135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</row>
    <row r="320" spans="2:12">
      <c r="B320" s="135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</row>
    <row r="321" spans="2:12">
      <c r="B321" s="135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</row>
    <row r="322" spans="2:12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</row>
    <row r="323" spans="2:12">
      <c r="B323" s="135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</row>
    <row r="324" spans="2:12">
      <c r="B324" s="135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</row>
    <row r="325" spans="2:12">
      <c r="B325" s="135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</row>
    <row r="326" spans="2:12">
      <c r="B326" s="135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</row>
    <row r="327" spans="2:12">
      <c r="B327" s="135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</row>
    <row r="328" spans="2:12">
      <c r="B328" s="135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</row>
    <row r="329" spans="2:12">
      <c r="B329" s="135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</row>
    <row r="330" spans="2:12">
      <c r="B330" s="135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</row>
    <row r="331" spans="2:12">
      <c r="B331" s="135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</row>
    <row r="332" spans="2:12">
      <c r="B332" s="135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</row>
    <row r="333" spans="2:12">
      <c r="B333" s="135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</row>
    <row r="334" spans="2:12">
      <c r="B334" s="135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</row>
    <row r="335" spans="2:12">
      <c r="B335" s="135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</row>
    <row r="336" spans="2:12">
      <c r="B336" s="135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</row>
    <row r="337" spans="2:12">
      <c r="B337" s="135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</row>
    <row r="338" spans="2:12">
      <c r="B338" s="135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</row>
    <row r="339" spans="2:12">
      <c r="B339" s="135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</row>
    <row r="340" spans="2:12">
      <c r="B340" s="135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</row>
    <row r="341" spans="2:12">
      <c r="B341" s="135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</row>
    <row r="342" spans="2:12">
      <c r="B342" s="135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</row>
    <row r="343" spans="2:12">
      <c r="B343" s="135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</row>
    <row r="344" spans="2:12">
      <c r="B344" s="135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</row>
    <row r="345" spans="2:12">
      <c r="B345" s="135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</row>
    <row r="346" spans="2:12">
      <c r="B346" s="135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</row>
    <row r="347" spans="2:12">
      <c r="B347" s="135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</row>
    <row r="348" spans="2:12">
      <c r="B348" s="135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</row>
    <row r="349" spans="2:12">
      <c r="B349" s="135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</row>
    <row r="350" spans="2:12">
      <c r="B350" s="135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</row>
    <row r="351" spans="2:12">
      <c r="B351" s="135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</row>
    <row r="352" spans="2:12">
      <c r="B352" s="135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</row>
    <row r="353" spans="2:12">
      <c r="B353" s="135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</row>
    <row r="354" spans="2:12">
      <c r="B354" s="135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</row>
    <row r="355" spans="2:12">
      <c r="B355" s="135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</row>
    <row r="356" spans="2:12">
      <c r="B356" s="135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</row>
    <row r="357" spans="2:12">
      <c r="B357" s="135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</row>
    <row r="358" spans="2:12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</row>
    <row r="359" spans="2:12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</row>
    <row r="360" spans="2:12">
      <c r="B360" s="135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</row>
    <row r="361" spans="2:12">
      <c r="B361" s="135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</row>
    <row r="362" spans="2:12">
      <c r="B362" s="135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</row>
    <row r="363" spans="2:12">
      <c r="B363" s="135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</row>
    <row r="364" spans="2:12">
      <c r="B364" s="135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</row>
    <row r="365" spans="2:12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</row>
    <row r="366" spans="2:12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</row>
    <row r="367" spans="2:12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</row>
    <row r="368" spans="2:12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</row>
    <row r="369" spans="2:12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</row>
    <row r="370" spans="2:12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</row>
    <row r="371" spans="2:12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</row>
    <row r="372" spans="2:12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</row>
    <row r="373" spans="2:12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</row>
    <row r="374" spans="2:12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</row>
    <row r="375" spans="2:12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</row>
    <row r="376" spans="2:12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</row>
    <row r="377" spans="2:12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</row>
    <row r="378" spans="2:12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</row>
    <row r="379" spans="2:12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</row>
    <row r="380" spans="2:12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</row>
    <row r="381" spans="2:12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</row>
    <row r="382" spans="2:12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</row>
    <row r="383" spans="2:12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</row>
    <row r="384" spans="2:12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</row>
    <row r="385" spans="2:12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</row>
    <row r="386" spans="2:12">
      <c r="B386" s="135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</row>
    <row r="387" spans="2:12">
      <c r="B387" s="135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</row>
    <row r="388" spans="2:12">
      <c r="B388" s="135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</row>
    <row r="389" spans="2:12">
      <c r="B389" s="135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</row>
    <row r="390" spans="2:12">
      <c r="B390" s="135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</row>
    <row r="391" spans="2:12">
      <c r="B391" s="135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</row>
    <row r="392" spans="2:12">
      <c r="B392" s="135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</row>
    <row r="393" spans="2:12">
      <c r="B393" s="135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</row>
    <row r="394" spans="2:12">
      <c r="B394" s="135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</row>
    <row r="395" spans="2:12">
      <c r="B395" s="135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</row>
    <row r="396" spans="2:12">
      <c r="B396" s="135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</row>
    <row r="397" spans="2:12">
      <c r="B397" s="135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</row>
    <row r="398" spans="2:12">
      <c r="B398" s="135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</row>
    <row r="399" spans="2:12">
      <c r="B399" s="135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</row>
    <row r="400" spans="2:12">
      <c r="B400" s="135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</row>
    <row r="401" spans="2:12">
      <c r="B401" s="135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</row>
    <row r="402" spans="2:12">
      <c r="B402" s="135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</row>
    <row r="403" spans="2:12"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</row>
    <row r="404" spans="2:12">
      <c r="B404" s="135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</row>
    <row r="405" spans="2:12">
      <c r="B405" s="135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</row>
    <row r="406" spans="2:12">
      <c r="B406" s="135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</row>
    <row r="407" spans="2:12">
      <c r="B407" s="135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</row>
    <row r="408" spans="2:12">
      <c r="B408" s="135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</row>
    <row r="409" spans="2:12">
      <c r="B409" s="135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</row>
    <row r="410" spans="2:12">
      <c r="B410" s="135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</row>
    <row r="411" spans="2:12">
      <c r="B411" s="135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</row>
    <row r="412" spans="2:12">
      <c r="B412" s="135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</row>
    <row r="413" spans="2:12">
      <c r="B413" s="135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</row>
    <row r="414" spans="2:12">
      <c r="B414" s="135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</row>
    <row r="415" spans="2:12">
      <c r="B415" s="135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</row>
    <row r="416" spans="2:12">
      <c r="B416" s="135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</row>
    <row r="417" spans="2:12">
      <c r="B417" s="135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</row>
    <row r="418" spans="2:12">
      <c r="B418" s="135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</row>
    <row r="419" spans="2:12">
      <c r="B419" s="135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</row>
    <row r="420" spans="2:12">
      <c r="B420" s="135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</row>
    <row r="421" spans="2:12">
      <c r="B421" s="135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</row>
    <row r="422" spans="2:12">
      <c r="B422" s="135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</row>
    <row r="423" spans="2:12">
      <c r="B423" s="135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</row>
    <row r="424" spans="2:12">
      <c r="B424" s="135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</row>
    <row r="425" spans="2:12">
      <c r="B425" s="135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</row>
    <row r="426" spans="2:12">
      <c r="B426" s="135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</row>
    <row r="427" spans="2:12">
      <c r="B427" s="135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</row>
    <row r="428" spans="2:12">
      <c r="B428" s="135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</row>
    <row r="429" spans="2:12">
      <c r="B429" s="135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</row>
    <row r="430" spans="2:12">
      <c r="B430" s="135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</row>
    <row r="431" spans="2:12"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</row>
    <row r="432" spans="2:12">
      <c r="B432" s="135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</row>
    <row r="433" spans="2:12">
      <c r="B433" s="135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</row>
    <row r="434" spans="2:12">
      <c r="B434" s="135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</row>
    <row r="435" spans="2:12">
      <c r="B435" s="135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</row>
    <row r="436" spans="2:12">
      <c r="B436" s="135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</row>
    <row r="437" spans="2:12">
      <c r="B437" s="135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</row>
    <row r="438" spans="2:12">
      <c r="B438" s="135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</row>
    <row r="439" spans="2:12">
      <c r="B439" s="135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</row>
    <row r="440" spans="2:12">
      <c r="B440" s="135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</row>
    <row r="441" spans="2:12">
      <c r="B441" s="135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</row>
    <row r="442" spans="2:12">
      <c r="B442" s="135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</row>
    <row r="443" spans="2:12">
      <c r="B443" s="135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</row>
    <row r="444" spans="2:12">
      <c r="B444" s="135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</row>
    <row r="445" spans="2:12">
      <c r="B445" s="135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</row>
    <row r="446" spans="2:12">
      <c r="B446" s="135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</row>
    <row r="447" spans="2:12">
      <c r="B447" s="135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</row>
    <row r="448" spans="2:12">
      <c r="B448" s="135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</row>
    <row r="449" spans="2:12">
      <c r="B449" s="135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</row>
    <row r="450" spans="2:12">
      <c r="B450" s="135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</row>
    <row r="451" spans="2:12">
      <c r="B451" s="135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</row>
    <row r="452" spans="2:12">
      <c r="B452" s="135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</row>
    <row r="453" spans="2:12">
      <c r="B453" s="135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</row>
    <row r="454" spans="2:12">
      <c r="B454" s="135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</row>
    <row r="455" spans="2:12">
      <c r="B455" s="135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</row>
    <row r="456" spans="2:12">
      <c r="B456" s="135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</row>
    <row r="457" spans="2:12">
      <c r="B457" s="135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</row>
    <row r="458" spans="2:12">
      <c r="B458" s="135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</row>
    <row r="459" spans="2:12">
      <c r="B459" s="135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</row>
    <row r="460" spans="2:12">
      <c r="B460" s="135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</row>
    <row r="461" spans="2:12">
      <c r="B461" s="135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</row>
    <row r="462" spans="2:12">
      <c r="B462" s="135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</row>
    <row r="463" spans="2:12">
      <c r="B463" s="135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</row>
    <row r="464" spans="2:12">
      <c r="B464" s="135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</row>
    <row r="465" spans="2:12">
      <c r="B465" s="135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</row>
    <row r="466" spans="2:12">
      <c r="B466" s="135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</row>
    <row r="467" spans="2:12">
      <c r="B467" s="135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</row>
    <row r="468" spans="2:12">
      <c r="B468" s="135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</row>
    <row r="469" spans="2:12">
      <c r="B469" s="135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</row>
    <row r="470" spans="2:12">
      <c r="B470" s="135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</row>
    <row r="471" spans="2:12">
      <c r="B471" s="135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</row>
    <row r="472" spans="2:12">
      <c r="B472" s="135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</row>
    <row r="473" spans="2:12">
      <c r="B473" s="135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</row>
    <row r="474" spans="2:12">
      <c r="B474" s="135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</row>
    <row r="475" spans="2:12">
      <c r="B475" s="135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</row>
    <row r="476" spans="2:12">
      <c r="B476" s="135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</row>
    <row r="477" spans="2:12">
      <c r="B477" s="135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</row>
    <row r="478" spans="2:12">
      <c r="B478" s="135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</row>
    <row r="479" spans="2:12">
      <c r="B479" s="135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</row>
    <row r="480" spans="2:12">
      <c r="B480" s="135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</row>
    <row r="481" spans="2:12">
      <c r="B481" s="135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</row>
    <row r="482" spans="2:12">
      <c r="B482" s="135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</row>
    <row r="483" spans="2:12">
      <c r="B483" s="135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</row>
    <row r="484" spans="2:12">
      <c r="B484" s="135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</row>
    <row r="485" spans="2:12">
      <c r="B485" s="135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</row>
    <row r="486" spans="2:12">
      <c r="B486" s="135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</row>
    <row r="487" spans="2:12">
      <c r="B487" s="135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</row>
    <row r="488" spans="2:12">
      <c r="B488" s="135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</row>
    <row r="489" spans="2:12">
      <c r="B489" s="135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</row>
    <row r="490" spans="2:12">
      <c r="B490" s="135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</row>
    <row r="491" spans="2:12">
      <c r="B491" s="135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</row>
    <row r="492" spans="2:12">
      <c r="B492" s="135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</row>
    <row r="493" spans="2:12">
      <c r="B493" s="135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</row>
    <row r="494" spans="2:12">
      <c r="B494" s="135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</row>
    <row r="495" spans="2:12">
      <c r="B495" s="135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</row>
    <row r="496" spans="2:12">
      <c r="B496" s="135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</row>
    <row r="497" spans="2:12">
      <c r="B497" s="135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</row>
    <row r="498" spans="2:12">
      <c r="B498" s="135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</row>
    <row r="499" spans="2:12">
      <c r="B499" s="135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</row>
    <row r="500" spans="2:12">
      <c r="B500" s="135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</row>
    <row r="501" spans="2:12">
      <c r="B501" s="135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</row>
    <row r="502" spans="2:12">
      <c r="B502" s="135"/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</row>
    <row r="503" spans="2:12">
      <c r="B503" s="135"/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</row>
    <row r="504" spans="2:12">
      <c r="B504" s="135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</row>
    <row r="505" spans="2:12">
      <c r="B505" s="135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</row>
    <row r="506" spans="2:12">
      <c r="B506" s="135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</row>
    <row r="507" spans="2:12">
      <c r="B507" s="135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</row>
    <row r="508" spans="2:12">
      <c r="B508" s="135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</row>
    <row r="509" spans="2:12">
      <c r="B509" s="135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</row>
    <row r="510" spans="2:12">
      <c r="B510" s="135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</row>
    <row r="511" spans="2:12">
      <c r="B511" s="135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</row>
    <row r="512" spans="2:12">
      <c r="B512" s="135"/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</row>
    <row r="513" spans="2:12">
      <c r="B513" s="135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</row>
    <row r="514" spans="2:12">
      <c r="B514" s="135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</row>
    <row r="515" spans="2:12">
      <c r="B515" s="135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</row>
    <row r="516" spans="2:12">
      <c r="B516" s="135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</row>
    <row r="517" spans="2:12">
      <c r="B517" s="135"/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</row>
    <row r="518" spans="2:12">
      <c r="B518" s="135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</row>
    <row r="519" spans="2:12">
      <c r="B519" s="135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</row>
    <row r="520" spans="2:12">
      <c r="B520" s="135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</row>
    <row r="521" spans="2:12">
      <c r="B521" s="135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</row>
    <row r="522" spans="2:12">
      <c r="B522" s="135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</row>
    <row r="523" spans="2:12">
      <c r="B523" s="135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</row>
    <row r="524" spans="2:12">
      <c r="B524" s="135"/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</row>
    <row r="525" spans="2:12">
      <c r="B525" s="135"/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</row>
    <row r="526" spans="2:12">
      <c r="B526" s="135"/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</row>
    <row r="527" spans="2:12">
      <c r="B527" s="135"/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</row>
    <row r="528" spans="2:12">
      <c r="B528" s="135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</row>
    <row r="529" spans="2:12">
      <c r="B529" s="135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</row>
    <row r="530" spans="2:12">
      <c r="B530" s="135"/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</row>
    <row r="531" spans="2:12">
      <c r="B531" s="135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</row>
    <row r="532" spans="2:12">
      <c r="B532" s="135"/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</row>
    <row r="533" spans="2:12">
      <c r="B533" s="135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</row>
    <row r="534" spans="2:12">
      <c r="B534" s="135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</row>
    <row r="535" spans="2:12">
      <c r="B535" s="135"/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</row>
    <row r="536" spans="2:12">
      <c r="B536" s="135"/>
      <c r="C536" s="136"/>
      <c r="D536" s="136"/>
      <c r="E536" s="136"/>
      <c r="F536" s="136"/>
      <c r="G536" s="136"/>
      <c r="H536" s="136"/>
      <c r="I536" s="136"/>
      <c r="J536" s="136"/>
      <c r="K536" s="136"/>
      <c r="L536" s="136"/>
    </row>
    <row r="537" spans="2:12">
      <c r="B537" s="135"/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</row>
    <row r="538" spans="2:12">
      <c r="B538" s="135"/>
      <c r="C538" s="136"/>
      <c r="D538" s="136"/>
      <c r="E538" s="136"/>
      <c r="F538" s="136"/>
      <c r="G538" s="136"/>
      <c r="H538" s="136"/>
      <c r="I538" s="136"/>
      <c r="J538" s="136"/>
      <c r="K538" s="136"/>
      <c r="L538" s="136"/>
    </row>
    <row r="539" spans="2:12">
      <c r="B539" s="135"/>
      <c r="C539" s="136"/>
      <c r="D539" s="136"/>
      <c r="E539" s="136"/>
      <c r="F539" s="136"/>
      <c r="G539" s="136"/>
      <c r="H539" s="136"/>
      <c r="I539" s="136"/>
      <c r="J539" s="136"/>
      <c r="K539" s="136"/>
      <c r="L539" s="136"/>
    </row>
    <row r="540" spans="2:12">
      <c r="B540" s="135"/>
      <c r="C540" s="136"/>
      <c r="D540" s="136"/>
      <c r="E540" s="136"/>
      <c r="F540" s="136"/>
      <c r="G540" s="136"/>
      <c r="H540" s="136"/>
      <c r="I540" s="136"/>
      <c r="J540" s="136"/>
      <c r="K540" s="136"/>
      <c r="L540" s="136"/>
    </row>
    <row r="541" spans="2:12">
      <c r="B541" s="135"/>
      <c r="C541" s="136"/>
      <c r="D541" s="136"/>
      <c r="E541" s="136"/>
      <c r="F541" s="136"/>
      <c r="G541" s="136"/>
      <c r="H541" s="136"/>
      <c r="I541" s="136"/>
      <c r="J541" s="136"/>
      <c r="K541" s="136"/>
      <c r="L541" s="136"/>
    </row>
    <row r="542" spans="2:12">
      <c r="B542" s="135"/>
      <c r="C542" s="136"/>
      <c r="D542" s="136"/>
      <c r="E542" s="136"/>
      <c r="F542" s="136"/>
      <c r="G542" s="136"/>
      <c r="H542" s="136"/>
      <c r="I542" s="136"/>
      <c r="J542" s="136"/>
      <c r="K542" s="136"/>
      <c r="L542" s="136"/>
    </row>
    <row r="543" spans="2:12">
      <c r="B543" s="135"/>
      <c r="C543" s="136"/>
      <c r="D543" s="136"/>
      <c r="E543" s="136"/>
      <c r="F543" s="136"/>
      <c r="G543" s="136"/>
      <c r="H543" s="136"/>
      <c r="I543" s="136"/>
      <c r="J543" s="136"/>
      <c r="K543" s="136"/>
      <c r="L543" s="136"/>
    </row>
    <row r="544" spans="2:12">
      <c r="B544" s="135"/>
      <c r="C544" s="136"/>
      <c r="D544" s="136"/>
      <c r="E544" s="136"/>
      <c r="F544" s="136"/>
      <c r="G544" s="136"/>
      <c r="H544" s="136"/>
      <c r="I544" s="136"/>
      <c r="J544" s="136"/>
      <c r="K544" s="136"/>
      <c r="L544" s="136"/>
    </row>
    <row r="545" spans="2:12">
      <c r="B545" s="135"/>
      <c r="C545" s="136"/>
      <c r="D545" s="136"/>
      <c r="E545" s="136"/>
      <c r="F545" s="136"/>
      <c r="G545" s="136"/>
      <c r="H545" s="136"/>
      <c r="I545" s="136"/>
      <c r="J545" s="136"/>
      <c r="K545" s="136"/>
      <c r="L545" s="136"/>
    </row>
    <row r="546" spans="2:12">
      <c r="B546" s="135"/>
      <c r="C546" s="136"/>
      <c r="D546" s="136"/>
      <c r="E546" s="136"/>
      <c r="F546" s="136"/>
      <c r="G546" s="136"/>
      <c r="H546" s="136"/>
      <c r="I546" s="136"/>
      <c r="J546" s="136"/>
      <c r="K546" s="136"/>
      <c r="L546" s="136"/>
    </row>
    <row r="547" spans="2:12">
      <c r="B547" s="135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</row>
    <row r="548" spans="2:12">
      <c r="B548" s="135"/>
      <c r="C548" s="136"/>
      <c r="D548" s="136"/>
      <c r="E548" s="136"/>
      <c r="F548" s="136"/>
      <c r="G548" s="136"/>
      <c r="H548" s="136"/>
      <c r="I548" s="136"/>
      <c r="J548" s="136"/>
      <c r="K548" s="136"/>
      <c r="L548" s="136"/>
    </row>
    <row r="549" spans="2:12">
      <c r="B549" s="135"/>
      <c r="C549" s="136"/>
      <c r="D549" s="136"/>
      <c r="E549" s="136"/>
      <c r="F549" s="136"/>
      <c r="G549" s="136"/>
      <c r="H549" s="136"/>
      <c r="I549" s="136"/>
      <c r="J549" s="136"/>
      <c r="K549" s="136"/>
      <c r="L549" s="136"/>
    </row>
    <row r="550" spans="2:12">
      <c r="B550" s="135"/>
      <c r="C550" s="136"/>
      <c r="D550" s="136"/>
      <c r="E550" s="136"/>
      <c r="F550" s="136"/>
      <c r="G550" s="136"/>
      <c r="H550" s="136"/>
      <c r="I550" s="136"/>
      <c r="J550" s="136"/>
      <c r="K550" s="136"/>
      <c r="L550" s="136"/>
    </row>
    <row r="551" spans="2:12">
      <c r="B551" s="135"/>
      <c r="C551" s="136"/>
      <c r="D551" s="136"/>
      <c r="E551" s="136"/>
      <c r="F551" s="136"/>
      <c r="G551" s="136"/>
      <c r="H551" s="136"/>
      <c r="I551" s="136"/>
      <c r="J551" s="136"/>
      <c r="K551" s="136"/>
      <c r="L551" s="136"/>
    </row>
    <row r="552" spans="2:12">
      <c r="B552" s="135"/>
      <c r="C552" s="136"/>
      <c r="D552" s="136"/>
      <c r="E552" s="136"/>
      <c r="F552" s="136"/>
      <c r="G552" s="136"/>
      <c r="H552" s="136"/>
      <c r="I552" s="136"/>
      <c r="J552" s="136"/>
      <c r="K552" s="136"/>
      <c r="L552" s="136"/>
    </row>
    <row r="553" spans="2:12">
      <c r="B553" s="135"/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</row>
    <row r="554" spans="2:12">
      <c r="B554" s="135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</row>
    <row r="555" spans="2:12">
      <c r="B555" s="135"/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</row>
    <row r="556" spans="2:12">
      <c r="B556" s="135"/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</row>
    <row r="557" spans="2:12">
      <c r="B557" s="135"/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</row>
    <row r="558" spans="2:12">
      <c r="B558" s="135"/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</row>
    <row r="559" spans="2:12">
      <c r="B559" s="135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</row>
    <row r="560" spans="2:12">
      <c r="B560" s="135"/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</row>
    <row r="561" spans="2:12">
      <c r="B561" s="135"/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</row>
    <row r="562" spans="2:12">
      <c r="B562" s="135"/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</row>
    <row r="563" spans="2:12">
      <c r="B563" s="135"/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</row>
    <row r="564" spans="2:12">
      <c r="B564" s="135"/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</row>
    <row r="565" spans="2:12">
      <c r="B565" s="135"/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</row>
    <row r="566" spans="2:12">
      <c r="B566" s="135"/>
      <c r="C566" s="136"/>
      <c r="D566" s="136"/>
      <c r="E566" s="136"/>
      <c r="F566" s="136"/>
      <c r="G566" s="136"/>
      <c r="H566" s="136"/>
      <c r="I566" s="136"/>
      <c r="J566" s="136"/>
      <c r="K566" s="136"/>
      <c r="L566" s="136"/>
    </row>
    <row r="567" spans="2:12">
      <c r="B567" s="135"/>
      <c r="C567" s="136"/>
      <c r="D567" s="136"/>
      <c r="E567" s="136"/>
      <c r="F567" s="136"/>
      <c r="G567" s="136"/>
      <c r="H567" s="136"/>
      <c r="I567" s="136"/>
      <c r="J567" s="136"/>
      <c r="K567" s="136"/>
      <c r="L567" s="136"/>
    </row>
    <row r="568" spans="2:12">
      <c r="B568" s="135"/>
      <c r="C568" s="136"/>
      <c r="D568" s="136"/>
      <c r="E568" s="136"/>
      <c r="F568" s="136"/>
      <c r="G568" s="136"/>
      <c r="H568" s="136"/>
      <c r="I568" s="136"/>
      <c r="J568" s="136"/>
      <c r="K568" s="136"/>
      <c r="L568" s="136"/>
    </row>
    <row r="569" spans="2:12">
      <c r="B569" s="135"/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</row>
    <row r="570" spans="2:12">
      <c r="B570" s="135"/>
      <c r="C570" s="136"/>
      <c r="D570" s="136"/>
      <c r="E570" s="136"/>
      <c r="F570" s="136"/>
      <c r="G570" s="136"/>
      <c r="H570" s="136"/>
      <c r="I570" s="136"/>
      <c r="J570" s="136"/>
      <c r="K570" s="136"/>
      <c r="L570" s="136"/>
    </row>
    <row r="571" spans="2:12">
      <c r="B571" s="135"/>
      <c r="C571" s="136"/>
      <c r="D571" s="136"/>
      <c r="E571" s="136"/>
      <c r="F571" s="136"/>
      <c r="G571" s="136"/>
      <c r="H571" s="136"/>
      <c r="I571" s="136"/>
      <c r="J571" s="136"/>
      <c r="K571" s="136"/>
      <c r="L571" s="136"/>
    </row>
    <row r="572" spans="2:12">
      <c r="B572" s="135"/>
      <c r="C572" s="136"/>
      <c r="D572" s="136"/>
      <c r="E572" s="136"/>
      <c r="F572" s="136"/>
      <c r="G572" s="136"/>
      <c r="H572" s="136"/>
      <c r="I572" s="136"/>
      <c r="J572" s="136"/>
      <c r="K572" s="136"/>
      <c r="L572" s="136"/>
    </row>
    <row r="573" spans="2:12">
      <c r="B573" s="135"/>
      <c r="C573" s="136"/>
      <c r="D573" s="136"/>
      <c r="E573" s="136"/>
      <c r="F573" s="136"/>
      <c r="G573" s="136"/>
      <c r="H573" s="136"/>
      <c r="I573" s="136"/>
      <c r="J573" s="136"/>
      <c r="K573" s="136"/>
      <c r="L573" s="136"/>
    </row>
    <row r="574" spans="2:12">
      <c r="B574" s="135"/>
      <c r="C574" s="136"/>
      <c r="D574" s="136"/>
      <c r="E574" s="136"/>
      <c r="F574" s="136"/>
      <c r="G574" s="136"/>
      <c r="H574" s="136"/>
      <c r="I574" s="136"/>
      <c r="J574" s="136"/>
      <c r="K574" s="136"/>
      <c r="L574" s="136"/>
    </row>
    <row r="575" spans="2:12">
      <c r="B575" s="135"/>
      <c r="C575" s="136"/>
      <c r="D575" s="136"/>
      <c r="E575" s="136"/>
      <c r="F575" s="136"/>
      <c r="G575" s="136"/>
      <c r="H575" s="136"/>
      <c r="I575" s="136"/>
      <c r="J575" s="136"/>
      <c r="K575" s="136"/>
      <c r="L575" s="136"/>
    </row>
    <row r="576" spans="2:12">
      <c r="B576" s="135"/>
      <c r="C576" s="136"/>
      <c r="D576" s="136"/>
      <c r="E576" s="136"/>
      <c r="F576" s="136"/>
      <c r="G576" s="136"/>
      <c r="H576" s="136"/>
      <c r="I576" s="136"/>
      <c r="J576" s="136"/>
      <c r="K576" s="136"/>
      <c r="L576" s="136"/>
    </row>
    <row r="577" spans="2:12">
      <c r="B577" s="135"/>
      <c r="C577" s="136"/>
      <c r="D577" s="136"/>
      <c r="E577" s="136"/>
      <c r="F577" s="136"/>
      <c r="G577" s="136"/>
      <c r="H577" s="136"/>
      <c r="I577" s="136"/>
      <c r="J577" s="136"/>
      <c r="K577" s="136"/>
      <c r="L577" s="136"/>
    </row>
    <row r="578" spans="2:12">
      <c r="B578" s="135"/>
      <c r="C578" s="136"/>
      <c r="D578" s="136"/>
      <c r="E578" s="136"/>
      <c r="F578" s="136"/>
      <c r="G578" s="136"/>
      <c r="H578" s="136"/>
      <c r="I578" s="136"/>
      <c r="J578" s="136"/>
      <c r="K578" s="136"/>
      <c r="L578" s="136"/>
    </row>
    <row r="579" spans="2:12">
      <c r="B579" s="135"/>
      <c r="C579" s="136"/>
      <c r="D579" s="136"/>
      <c r="E579" s="136"/>
      <c r="F579" s="136"/>
      <c r="G579" s="136"/>
      <c r="H579" s="136"/>
      <c r="I579" s="136"/>
      <c r="J579" s="136"/>
      <c r="K579" s="136"/>
      <c r="L579" s="136"/>
    </row>
    <row r="580" spans="2:12">
      <c r="B580" s="135"/>
      <c r="C580" s="136"/>
      <c r="D580" s="136"/>
      <c r="E580" s="136"/>
      <c r="F580" s="136"/>
      <c r="G580" s="136"/>
      <c r="H580" s="136"/>
      <c r="I580" s="136"/>
      <c r="J580" s="136"/>
      <c r="K580" s="136"/>
      <c r="L580" s="136"/>
    </row>
    <row r="581" spans="2:12">
      <c r="B581" s="135"/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</row>
    <row r="582" spans="2:12">
      <c r="B582" s="135"/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</row>
    <row r="583" spans="2:12">
      <c r="B583" s="135"/>
      <c r="C583" s="136"/>
      <c r="D583" s="136"/>
      <c r="E583" s="136"/>
      <c r="F583" s="136"/>
      <c r="G583" s="136"/>
      <c r="H583" s="136"/>
      <c r="I583" s="136"/>
      <c r="J583" s="136"/>
      <c r="K583" s="136"/>
      <c r="L583" s="136"/>
    </row>
    <row r="584" spans="2:12">
      <c r="B584" s="135"/>
      <c r="C584" s="136"/>
      <c r="D584" s="136"/>
      <c r="E584" s="136"/>
      <c r="F584" s="136"/>
      <c r="G584" s="136"/>
      <c r="H584" s="136"/>
      <c r="I584" s="136"/>
      <c r="J584" s="136"/>
      <c r="K584" s="136"/>
      <c r="L584" s="136"/>
    </row>
    <row r="585" spans="2:12">
      <c r="B585" s="135"/>
      <c r="C585" s="136"/>
      <c r="D585" s="136"/>
      <c r="E585" s="136"/>
      <c r="F585" s="136"/>
      <c r="G585" s="136"/>
      <c r="H585" s="136"/>
      <c r="I585" s="136"/>
      <c r="J585" s="136"/>
      <c r="K585" s="136"/>
      <c r="L585" s="136"/>
    </row>
    <row r="586" spans="2:12">
      <c r="B586" s="135"/>
      <c r="C586" s="136"/>
      <c r="D586" s="136"/>
      <c r="E586" s="136"/>
      <c r="F586" s="136"/>
      <c r="G586" s="136"/>
      <c r="H586" s="136"/>
      <c r="I586" s="136"/>
      <c r="J586" s="136"/>
      <c r="K586" s="136"/>
      <c r="L586" s="136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59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149</v>
      </c>
      <c r="C1" s="77" t="s" vm="1">
        <v>230</v>
      </c>
    </row>
    <row r="2" spans="1:11">
      <c r="B2" s="56" t="s">
        <v>148</v>
      </c>
      <c r="C2" s="77" t="s">
        <v>231</v>
      </c>
    </row>
    <row r="3" spans="1:11">
      <c r="B3" s="56" t="s">
        <v>150</v>
      </c>
      <c r="C3" s="77" t="s">
        <v>232</v>
      </c>
    </row>
    <row r="4" spans="1:11">
      <c r="B4" s="56" t="s">
        <v>151</v>
      </c>
      <c r="C4" s="77">
        <v>9453</v>
      </c>
    </row>
    <row r="6" spans="1:11" ht="26.25" customHeight="1">
      <c r="B6" s="166" t="s">
        <v>177</v>
      </c>
      <c r="C6" s="167"/>
      <c r="D6" s="167"/>
      <c r="E6" s="167"/>
      <c r="F6" s="167"/>
      <c r="G6" s="167"/>
      <c r="H6" s="167"/>
      <c r="I6" s="167"/>
      <c r="J6" s="167"/>
      <c r="K6" s="168"/>
    </row>
    <row r="7" spans="1:11" ht="26.25" customHeight="1">
      <c r="B7" s="166" t="s">
        <v>97</v>
      </c>
      <c r="C7" s="167"/>
      <c r="D7" s="167"/>
      <c r="E7" s="167"/>
      <c r="F7" s="167"/>
      <c r="G7" s="167"/>
      <c r="H7" s="167"/>
      <c r="I7" s="167"/>
      <c r="J7" s="167"/>
      <c r="K7" s="168"/>
    </row>
    <row r="8" spans="1:11" s="3" customFormat="1" ht="78.75">
      <c r="A8" s="2"/>
      <c r="B8" s="22" t="s">
        <v>119</v>
      </c>
      <c r="C8" s="30" t="s">
        <v>47</v>
      </c>
      <c r="D8" s="30" t="s">
        <v>122</v>
      </c>
      <c r="E8" s="30" t="s">
        <v>68</v>
      </c>
      <c r="F8" s="30" t="s">
        <v>104</v>
      </c>
      <c r="G8" s="30" t="s">
        <v>206</v>
      </c>
      <c r="H8" s="30" t="s">
        <v>205</v>
      </c>
      <c r="I8" s="30" t="s">
        <v>65</v>
      </c>
      <c r="J8" s="30" t="s">
        <v>152</v>
      </c>
      <c r="K8" s="30" t="s">
        <v>154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213</v>
      </c>
      <c r="H9" s="16"/>
      <c r="I9" s="16" t="s">
        <v>209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114" t="s">
        <v>51</v>
      </c>
      <c r="C11" s="115"/>
      <c r="D11" s="115"/>
      <c r="E11" s="115"/>
      <c r="F11" s="115"/>
      <c r="G11" s="116"/>
      <c r="H11" s="117"/>
      <c r="I11" s="116">
        <v>415.19733071500019</v>
      </c>
      <c r="J11" s="118">
        <v>1</v>
      </c>
      <c r="K11" s="118">
        <f>I11/'סכום נכסי הקרן'!$C$42</f>
        <v>2.2442600471251832E-3</v>
      </c>
    </row>
    <row r="12" spans="1:11">
      <c r="B12" s="119" t="s">
        <v>202</v>
      </c>
      <c r="C12" s="115"/>
      <c r="D12" s="115"/>
      <c r="E12" s="115"/>
      <c r="F12" s="115"/>
      <c r="G12" s="116"/>
      <c r="H12" s="117"/>
      <c r="I12" s="116">
        <v>415.19733071499991</v>
      </c>
      <c r="J12" s="118">
        <v>0.99999999999999933</v>
      </c>
      <c r="K12" s="118">
        <f>I12/'סכום נכסי הקרן'!$C$42</f>
        <v>2.2442600471251815E-3</v>
      </c>
    </row>
    <row r="13" spans="1:11">
      <c r="B13" s="82" t="s">
        <v>1803</v>
      </c>
      <c r="C13" s="83" t="s">
        <v>1804</v>
      </c>
      <c r="D13" s="96" t="s">
        <v>30</v>
      </c>
      <c r="E13" s="96" t="s">
        <v>1792</v>
      </c>
      <c r="F13" s="96" t="s">
        <v>135</v>
      </c>
      <c r="G13" s="93">
        <v>1.7830279999999998</v>
      </c>
      <c r="H13" s="95">
        <v>112020</v>
      </c>
      <c r="I13" s="93">
        <v>21.413472714999997</v>
      </c>
      <c r="J13" s="94">
        <v>5.1574206120555813E-2</v>
      </c>
      <c r="K13" s="94">
        <f>I13/'סכום נכסי הקרן'!$C$42</f>
        <v>1.1574593025856249E-4</v>
      </c>
    </row>
    <row r="14" spans="1:11">
      <c r="B14" s="82" t="s">
        <v>1805</v>
      </c>
      <c r="C14" s="83" t="s">
        <v>1806</v>
      </c>
      <c r="D14" s="96" t="s">
        <v>30</v>
      </c>
      <c r="E14" s="96" t="s">
        <v>1792</v>
      </c>
      <c r="F14" s="96" t="s">
        <v>135</v>
      </c>
      <c r="G14" s="93">
        <v>39.129907000000003</v>
      </c>
      <c r="H14" s="95">
        <v>323100</v>
      </c>
      <c r="I14" s="93">
        <v>378.65076401100004</v>
      </c>
      <c r="J14" s="94">
        <v>0.91197783800520993</v>
      </c>
      <c r="K14" s="94">
        <f>I14/'סכום נכסי הקרן'!$C$42</f>
        <v>2.0467154256986952E-3</v>
      </c>
    </row>
    <row r="15" spans="1:11">
      <c r="B15" s="82" t="s">
        <v>1807</v>
      </c>
      <c r="C15" s="83" t="s">
        <v>1808</v>
      </c>
      <c r="D15" s="96" t="s">
        <v>30</v>
      </c>
      <c r="E15" s="96" t="s">
        <v>1792</v>
      </c>
      <c r="F15" s="96" t="s">
        <v>137</v>
      </c>
      <c r="G15" s="93">
        <v>67.627172000000002</v>
      </c>
      <c r="H15" s="95">
        <v>41380</v>
      </c>
      <c r="I15" s="93">
        <v>13.852541952999999</v>
      </c>
      <c r="J15" s="94">
        <v>3.3363754841932408E-2</v>
      </c>
      <c r="K15" s="94">
        <f>I15/'סכום נכסי הקרן'!$C$42</f>
        <v>7.487694201382829E-5</v>
      </c>
    </row>
    <row r="16" spans="1:11">
      <c r="B16" s="82" t="s">
        <v>1809</v>
      </c>
      <c r="C16" s="83" t="s">
        <v>1810</v>
      </c>
      <c r="D16" s="96" t="s">
        <v>30</v>
      </c>
      <c r="E16" s="96" t="s">
        <v>1792</v>
      </c>
      <c r="F16" s="96" t="s">
        <v>144</v>
      </c>
      <c r="G16" s="93">
        <v>1.069402</v>
      </c>
      <c r="H16" s="95">
        <v>172100</v>
      </c>
      <c r="I16" s="93">
        <v>1.280552036</v>
      </c>
      <c r="J16" s="94">
        <v>3.0842010323014258E-3</v>
      </c>
      <c r="K16" s="94">
        <f>I16/'סכום נכסי הקרן'!$C$42</f>
        <v>6.921749154096336E-6</v>
      </c>
    </row>
    <row r="17" spans="2:11">
      <c r="B17" s="102"/>
      <c r="C17" s="83"/>
      <c r="D17" s="83"/>
      <c r="E17" s="83"/>
      <c r="F17" s="83"/>
      <c r="G17" s="93"/>
      <c r="H17" s="95"/>
      <c r="I17" s="83"/>
      <c r="J17" s="94"/>
      <c r="K17" s="83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137" t="s">
        <v>222</v>
      </c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137" t="s">
        <v>115</v>
      </c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137" t="s">
        <v>204</v>
      </c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137" t="s">
        <v>212</v>
      </c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98"/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2:11"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2:11">
      <c r="B113" s="98"/>
      <c r="C113" s="98"/>
      <c r="D113" s="98"/>
      <c r="E113" s="98"/>
      <c r="F113" s="98"/>
      <c r="G113" s="98"/>
      <c r="H113" s="98"/>
      <c r="I113" s="98"/>
      <c r="J113" s="98"/>
      <c r="K113" s="98"/>
    </row>
    <row r="114" spans="2:11">
      <c r="B114" s="98"/>
      <c r="C114" s="98"/>
      <c r="D114" s="98"/>
      <c r="E114" s="98"/>
      <c r="F114" s="98"/>
      <c r="G114" s="98"/>
      <c r="H114" s="98"/>
      <c r="I114" s="98"/>
      <c r="J114" s="98"/>
      <c r="K114" s="98"/>
    </row>
    <row r="115" spans="2:11">
      <c r="B115" s="98"/>
      <c r="C115" s="98"/>
      <c r="D115" s="98"/>
      <c r="E115" s="98"/>
      <c r="F115" s="98"/>
      <c r="G115" s="98"/>
      <c r="H115" s="98"/>
      <c r="I115" s="98"/>
      <c r="J115" s="98"/>
      <c r="K115" s="98"/>
    </row>
    <row r="116" spans="2:11">
      <c r="B116" s="98"/>
      <c r="C116" s="98"/>
      <c r="D116" s="98"/>
      <c r="E116" s="98"/>
      <c r="F116" s="98"/>
      <c r="G116" s="98"/>
      <c r="H116" s="98"/>
      <c r="I116" s="98"/>
      <c r="J116" s="98"/>
      <c r="K116" s="98"/>
    </row>
    <row r="117" spans="2:11">
      <c r="B117" s="135"/>
      <c r="C117" s="143"/>
      <c r="D117" s="143"/>
      <c r="E117" s="143"/>
      <c r="F117" s="143"/>
      <c r="G117" s="143"/>
      <c r="H117" s="143"/>
      <c r="I117" s="136"/>
      <c r="J117" s="136"/>
      <c r="K117" s="143"/>
    </row>
    <row r="118" spans="2:11">
      <c r="B118" s="135"/>
      <c r="C118" s="143"/>
      <c r="D118" s="143"/>
      <c r="E118" s="143"/>
      <c r="F118" s="143"/>
      <c r="G118" s="143"/>
      <c r="H118" s="143"/>
      <c r="I118" s="136"/>
      <c r="J118" s="136"/>
      <c r="K118" s="143"/>
    </row>
    <row r="119" spans="2:11">
      <c r="B119" s="135"/>
      <c r="C119" s="143"/>
      <c r="D119" s="143"/>
      <c r="E119" s="143"/>
      <c r="F119" s="143"/>
      <c r="G119" s="143"/>
      <c r="H119" s="143"/>
      <c r="I119" s="136"/>
      <c r="J119" s="136"/>
      <c r="K119" s="143"/>
    </row>
    <row r="120" spans="2:11">
      <c r="B120" s="135"/>
      <c r="C120" s="143"/>
      <c r="D120" s="143"/>
      <c r="E120" s="143"/>
      <c r="F120" s="143"/>
      <c r="G120" s="143"/>
      <c r="H120" s="143"/>
      <c r="I120" s="136"/>
      <c r="J120" s="136"/>
      <c r="K120" s="143"/>
    </row>
    <row r="121" spans="2:11">
      <c r="B121" s="135"/>
      <c r="C121" s="143"/>
      <c r="D121" s="143"/>
      <c r="E121" s="143"/>
      <c r="F121" s="143"/>
      <c r="G121" s="143"/>
      <c r="H121" s="143"/>
      <c r="I121" s="136"/>
      <c r="J121" s="136"/>
      <c r="K121" s="143"/>
    </row>
    <row r="122" spans="2:11">
      <c r="B122" s="135"/>
      <c r="C122" s="143"/>
      <c r="D122" s="143"/>
      <c r="E122" s="143"/>
      <c r="F122" s="143"/>
      <c r="G122" s="143"/>
      <c r="H122" s="143"/>
      <c r="I122" s="136"/>
      <c r="J122" s="136"/>
      <c r="K122" s="143"/>
    </row>
    <row r="123" spans="2:11">
      <c r="B123" s="135"/>
      <c r="C123" s="143"/>
      <c r="D123" s="143"/>
      <c r="E123" s="143"/>
      <c r="F123" s="143"/>
      <c r="G123" s="143"/>
      <c r="H123" s="143"/>
      <c r="I123" s="136"/>
      <c r="J123" s="136"/>
      <c r="K123" s="143"/>
    </row>
    <row r="124" spans="2:11">
      <c r="B124" s="135"/>
      <c r="C124" s="143"/>
      <c r="D124" s="143"/>
      <c r="E124" s="143"/>
      <c r="F124" s="143"/>
      <c r="G124" s="143"/>
      <c r="H124" s="143"/>
      <c r="I124" s="136"/>
      <c r="J124" s="136"/>
      <c r="K124" s="143"/>
    </row>
    <row r="125" spans="2:11">
      <c r="B125" s="135"/>
      <c r="C125" s="143"/>
      <c r="D125" s="143"/>
      <c r="E125" s="143"/>
      <c r="F125" s="143"/>
      <c r="G125" s="143"/>
      <c r="H125" s="143"/>
      <c r="I125" s="136"/>
      <c r="J125" s="136"/>
      <c r="K125" s="143"/>
    </row>
    <row r="126" spans="2:11">
      <c r="B126" s="135"/>
      <c r="C126" s="143"/>
      <c r="D126" s="143"/>
      <c r="E126" s="143"/>
      <c r="F126" s="143"/>
      <c r="G126" s="143"/>
      <c r="H126" s="143"/>
      <c r="I126" s="136"/>
      <c r="J126" s="136"/>
      <c r="K126" s="143"/>
    </row>
    <row r="127" spans="2:11">
      <c r="B127" s="135"/>
      <c r="C127" s="143"/>
      <c r="D127" s="143"/>
      <c r="E127" s="143"/>
      <c r="F127" s="143"/>
      <c r="G127" s="143"/>
      <c r="H127" s="143"/>
      <c r="I127" s="136"/>
      <c r="J127" s="136"/>
      <c r="K127" s="143"/>
    </row>
    <row r="128" spans="2:11">
      <c r="B128" s="135"/>
      <c r="C128" s="143"/>
      <c r="D128" s="143"/>
      <c r="E128" s="143"/>
      <c r="F128" s="143"/>
      <c r="G128" s="143"/>
      <c r="H128" s="143"/>
      <c r="I128" s="136"/>
      <c r="J128" s="136"/>
      <c r="K128" s="143"/>
    </row>
    <row r="129" spans="2:11">
      <c r="B129" s="135"/>
      <c r="C129" s="143"/>
      <c r="D129" s="143"/>
      <c r="E129" s="143"/>
      <c r="F129" s="143"/>
      <c r="G129" s="143"/>
      <c r="H129" s="143"/>
      <c r="I129" s="136"/>
      <c r="J129" s="136"/>
      <c r="K129" s="143"/>
    </row>
    <row r="130" spans="2:11">
      <c r="B130" s="135"/>
      <c r="C130" s="143"/>
      <c r="D130" s="143"/>
      <c r="E130" s="143"/>
      <c r="F130" s="143"/>
      <c r="G130" s="143"/>
      <c r="H130" s="143"/>
      <c r="I130" s="136"/>
      <c r="J130" s="136"/>
      <c r="K130" s="143"/>
    </row>
    <row r="131" spans="2:11">
      <c r="B131" s="135"/>
      <c r="C131" s="143"/>
      <c r="D131" s="143"/>
      <c r="E131" s="143"/>
      <c r="F131" s="143"/>
      <c r="G131" s="143"/>
      <c r="H131" s="143"/>
      <c r="I131" s="136"/>
      <c r="J131" s="136"/>
      <c r="K131" s="143"/>
    </row>
    <row r="132" spans="2:11">
      <c r="B132" s="135"/>
      <c r="C132" s="143"/>
      <c r="D132" s="143"/>
      <c r="E132" s="143"/>
      <c r="F132" s="143"/>
      <c r="G132" s="143"/>
      <c r="H132" s="143"/>
      <c r="I132" s="136"/>
      <c r="J132" s="136"/>
      <c r="K132" s="143"/>
    </row>
    <row r="133" spans="2:11">
      <c r="B133" s="135"/>
      <c r="C133" s="143"/>
      <c r="D133" s="143"/>
      <c r="E133" s="143"/>
      <c r="F133" s="143"/>
      <c r="G133" s="143"/>
      <c r="H133" s="143"/>
      <c r="I133" s="136"/>
      <c r="J133" s="136"/>
      <c r="K133" s="143"/>
    </row>
    <row r="134" spans="2:11">
      <c r="B134" s="135"/>
      <c r="C134" s="143"/>
      <c r="D134" s="143"/>
      <c r="E134" s="143"/>
      <c r="F134" s="143"/>
      <c r="G134" s="143"/>
      <c r="H134" s="143"/>
      <c r="I134" s="136"/>
      <c r="J134" s="136"/>
      <c r="K134" s="143"/>
    </row>
    <row r="135" spans="2:11">
      <c r="B135" s="135"/>
      <c r="C135" s="143"/>
      <c r="D135" s="143"/>
      <c r="E135" s="143"/>
      <c r="F135" s="143"/>
      <c r="G135" s="143"/>
      <c r="H135" s="143"/>
      <c r="I135" s="136"/>
      <c r="J135" s="136"/>
      <c r="K135" s="143"/>
    </row>
    <row r="136" spans="2:11">
      <c r="B136" s="135"/>
      <c r="C136" s="143"/>
      <c r="D136" s="143"/>
      <c r="E136" s="143"/>
      <c r="F136" s="143"/>
      <c r="G136" s="143"/>
      <c r="H136" s="143"/>
      <c r="I136" s="136"/>
      <c r="J136" s="136"/>
      <c r="K136" s="143"/>
    </row>
    <row r="137" spans="2:11">
      <c r="B137" s="135"/>
      <c r="C137" s="143"/>
      <c r="D137" s="143"/>
      <c r="E137" s="143"/>
      <c r="F137" s="143"/>
      <c r="G137" s="143"/>
      <c r="H137" s="143"/>
      <c r="I137" s="136"/>
      <c r="J137" s="136"/>
      <c r="K137" s="143"/>
    </row>
    <row r="138" spans="2:11">
      <c r="B138" s="135"/>
      <c r="C138" s="143"/>
      <c r="D138" s="143"/>
      <c r="E138" s="143"/>
      <c r="F138" s="143"/>
      <c r="G138" s="143"/>
      <c r="H138" s="143"/>
      <c r="I138" s="136"/>
      <c r="J138" s="136"/>
      <c r="K138" s="143"/>
    </row>
    <row r="139" spans="2:11">
      <c r="B139" s="135"/>
      <c r="C139" s="143"/>
      <c r="D139" s="143"/>
      <c r="E139" s="143"/>
      <c r="F139" s="143"/>
      <c r="G139" s="143"/>
      <c r="H139" s="143"/>
      <c r="I139" s="136"/>
      <c r="J139" s="136"/>
      <c r="K139" s="143"/>
    </row>
    <row r="140" spans="2:11">
      <c r="B140" s="135"/>
      <c r="C140" s="143"/>
      <c r="D140" s="143"/>
      <c r="E140" s="143"/>
      <c r="F140" s="143"/>
      <c r="G140" s="143"/>
      <c r="H140" s="143"/>
      <c r="I140" s="136"/>
      <c r="J140" s="136"/>
      <c r="K140" s="143"/>
    </row>
    <row r="141" spans="2:11">
      <c r="B141" s="135"/>
      <c r="C141" s="143"/>
      <c r="D141" s="143"/>
      <c r="E141" s="143"/>
      <c r="F141" s="143"/>
      <c r="G141" s="143"/>
      <c r="H141" s="143"/>
      <c r="I141" s="136"/>
      <c r="J141" s="136"/>
      <c r="K141" s="143"/>
    </row>
    <row r="142" spans="2:11">
      <c r="B142" s="135"/>
      <c r="C142" s="143"/>
      <c r="D142" s="143"/>
      <c r="E142" s="143"/>
      <c r="F142" s="143"/>
      <c r="G142" s="143"/>
      <c r="H142" s="143"/>
      <c r="I142" s="136"/>
      <c r="J142" s="136"/>
      <c r="K142" s="143"/>
    </row>
    <row r="143" spans="2:11">
      <c r="B143" s="135"/>
      <c r="C143" s="143"/>
      <c r="D143" s="143"/>
      <c r="E143" s="143"/>
      <c r="F143" s="143"/>
      <c r="G143" s="143"/>
      <c r="H143" s="143"/>
      <c r="I143" s="136"/>
      <c r="J143" s="136"/>
      <c r="K143" s="143"/>
    </row>
    <row r="144" spans="2:11">
      <c r="B144" s="135"/>
      <c r="C144" s="143"/>
      <c r="D144" s="143"/>
      <c r="E144" s="143"/>
      <c r="F144" s="143"/>
      <c r="G144" s="143"/>
      <c r="H144" s="143"/>
      <c r="I144" s="136"/>
      <c r="J144" s="136"/>
      <c r="K144" s="143"/>
    </row>
    <row r="145" spans="2:11">
      <c r="B145" s="135"/>
      <c r="C145" s="143"/>
      <c r="D145" s="143"/>
      <c r="E145" s="143"/>
      <c r="F145" s="143"/>
      <c r="G145" s="143"/>
      <c r="H145" s="143"/>
      <c r="I145" s="136"/>
      <c r="J145" s="136"/>
      <c r="K145" s="143"/>
    </row>
    <row r="146" spans="2:11">
      <c r="B146" s="135"/>
      <c r="C146" s="143"/>
      <c r="D146" s="143"/>
      <c r="E146" s="143"/>
      <c r="F146" s="143"/>
      <c r="G146" s="143"/>
      <c r="H146" s="143"/>
      <c r="I146" s="136"/>
      <c r="J146" s="136"/>
      <c r="K146" s="143"/>
    </row>
    <row r="147" spans="2:11">
      <c r="B147" s="135"/>
      <c r="C147" s="143"/>
      <c r="D147" s="143"/>
      <c r="E147" s="143"/>
      <c r="F147" s="143"/>
      <c r="G147" s="143"/>
      <c r="H147" s="143"/>
      <c r="I147" s="136"/>
      <c r="J147" s="136"/>
      <c r="K147" s="143"/>
    </row>
    <row r="148" spans="2:11">
      <c r="B148" s="135"/>
      <c r="C148" s="143"/>
      <c r="D148" s="143"/>
      <c r="E148" s="143"/>
      <c r="F148" s="143"/>
      <c r="G148" s="143"/>
      <c r="H148" s="143"/>
      <c r="I148" s="136"/>
      <c r="J148" s="136"/>
      <c r="K148" s="143"/>
    </row>
    <row r="149" spans="2:11">
      <c r="B149" s="135"/>
      <c r="C149" s="143"/>
      <c r="D149" s="143"/>
      <c r="E149" s="143"/>
      <c r="F149" s="143"/>
      <c r="G149" s="143"/>
      <c r="H149" s="143"/>
      <c r="I149" s="136"/>
      <c r="J149" s="136"/>
      <c r="K149" s="143"/>
    </row>
    <row r="150" spans="2:11">
      <c r="B150" s="135"/>
      <c r="C150" s="143"/>
      <c r="D150" s="143"/>
      <c r="E150" s="143"/>
      <c r="F150" s="143"/>
      <c r="G150" s="143"/>
      <c r="H150" s="143"/>
      <c r="I150" s="136"/>
      <c r="J150" s="136"/>
      <c r="K150" s="143"/>
    </row>
    <row r="151" spans="2:11">
      <c r="B151" s="135"/>
      <c r="C151" s="143"/>
      <c r="D151" s="143"/>
      <c r="E151" s="143"/>
      <c r="F151" s="143"/>
      <c r="G151" s="143"/>
      <c r="H151" s="143"/>
      <c r="I151" s="136"/>
      <c r="J151" s="136"/>
      <c r="K151" s="143"/>
    </row>
    <row r="152" spans="2:11">
      <c r="B152" s="135"/>
      <c r="C152" s="143"/>
      <c r="D152" s="143"/>
      <c r="E152" s="143"/>
      <c r="F152" s="143"/>
      <c r="G152" s="143"/>
      <c r="H152" s="143"/>
      <c r="I152" s="136"/>
      <c r="J152" s="136"/>
      <c r="K152" s="143"/>
    </row>
    <row r="153" spans="2:11">
      <c r="B153" s="135"/>
      <c r="C153" s="143"/>
      <c r="D153" s="143"/>
      <c r="E153" s="143"/>
      <c r="F153" s="143"/>
      <c r="G153" s="143"/>
      <c r="H153" s="143"/>
      <c r="I153" s="136"/>
      <c r="J153" s="136"/>
      <c r="K153" s="143"/>
    </row>
    <row r="154" spans="2:11">
      <c r="B154" s="135"/>
      <c r="C154" s="143"/>
      <c r="D154" s="143"/>
      <c r="E154" s="143"/>
      <c r="F154" s="143"/>
      <c r="G154" s="143"/>
      <c r="H154" s="143"/>
      <c r="I154" s="136"/>
      <c r="J154" s="136"/>
      <c r="K154" s="143"/>
    </row>
    <row r="155" spans="2:11">
      <c r="B155" s="135"/>
      <c r="C155" s="143"/>
      <c r="D155" s="143"/>
      <c r="E155" s="143"/>
      <c r="F155" s="143"/>
      <c r="G155" s="143"/>
      <c r="H155" s="143"/>
      <c r="I155" s="136"/>
      <c r="J155" s="136"/>
      <c r="K155" s="143"/>
    </row>
    <row r="156" spans="2:11">
      <c r="B156" s="135"/>
      <c r="C156" s="143"/>
      <c r="D156" s="143"/>
      <c r="E156" s="143"/>
      <c r="F156" s="143"/>
      <c r="G156" s="143"/>
      <c r="H156" s="143"/>
      <c r="I156" s="136"/>
      <c r="J156" s="136"/>
      <c r="K156" s="143"/>
    </row>
    <row r="157" spans="2:11">
      <c r="B157" s="135"/>
      <c r="C157" s="143"/>
      <c r="D157" s="143"/>
      <c r="E157" s="143"/>
      <c r="F157" s="143"/>
      <c r="G157" s="143"/>
      <c r="H157" s="143"/>
      <c r="I157" s="136"/>
      <c r="J157" s="136"/>
      <c r="K157" s="143"/>
    </row>
    <row r="158" spans="2:11">
      <c r="B158" s="135"/>
      <c r="C158" s="143"/>
      <c r="D158" s="143"/>
      <c r="E158" s="143"/>
      <c r="F158" s="143"/>
      <c r="G158" s="143"/>
      <c r="H158" s="143"/>
      <c r="I158" s="136"/>
      <c r="J158" s="136"/>
      <c r="K158" s="143"/>
    </row>
    <row r="159" spans="2:11">
      <c r="B159" s="135"/>
      <c r="C159" s="143"/>
      <c r="D159" s="143"/>
      <c r="E159" s="143"/>
      <c r="F159" s="143"/>
      <c r="G159" s="143"/>
      <c r="H159" s="143"/>
      <c r="I159" s="136"/>
      <c r="J159" s="136"/>
      <c r="K159" s="143"/>
    </row>
    <row r="160" spans="2:11">
      <c r="B160" s="135"/>
      <c r="C160" s="143"/>
      <c r="D160" s="143"/>
      <c r="E160" s="143"/>
      <c r="F160" s="143"/>
      <c r="G160" s="143"/>
      <c r="H160" s="143"/>
      <c r="I160" s="136"/>
      <c r="J160" s="136"/>
      <c r="K160" s="143"/>
    </row>
    <row r="161" spans="2:11">
      <c r="B161" s="135"/>
      <c r="C161" s="143"/>
      <c r="D161" s="143"/>
      <c r="E161" s="143"/>
      <c r="F161" s="143"/>
      <c r="G161" s="143"/>
      <c r="H161" s="143"/>
      <c r="I161" s="136"/>
      <c r="J161" s="136"/>
      <c r="K161" s="143"/>
    </row>
    <row r="162" spans="2:11">
      <c r="B162" s="135"/>
      <c r="C162" s="143"/>
      <c r="D162" s="143"/>
      <c r="E162" s="143"/>
      <c r="F162" s="143"/>
      <c r="G162" s="143"/>
      <c r="H162" s="143"/>
      <c r="I162" s="136"/>
      <c r="J162" s="136"/>
      <c r="K162" s="143"/>
    </row>
    <row r="163" spans="2:11">
      <c r="B163" s="135"/>
      <c r="C163" s="143"/>
      <c r="D163" s="143"/>
      <c r="E163" s="143"/>
      <c r="F163" s="143"/>
      <c r="G163" s="143"/>
      <c r="H163" s="143"/>
      <c r="I163" s="136"/>
      <c r="J163" s="136"/>
      <c r="K163" s="143"/>
    </row>
    <row r="164" spans="2:11">
      <c r="B164" s="135"/>
      <c r="C164" s="143"/>
      <c r="D164" s="143"/>
      <c r="E164" s="143"/>
      <c r="F164" s="143"/>
      <c r="G164" s="143"/>
      <c r="H164" s="143"/>
      <c r="I164" s="136"/>
      <c r="J164" s="136"/>
      <c r="K164" s="143"/>
    </row>
    <row r="165" spans="2:11">
      <c r="B165" s="135"/>
      <c r="C165" s="143"/>
      <c r="D165" s="143"/>
      <c r="E165" s="143"/>
      <c r="F165" s="143"/>
      <c r="G165" s="143"/>
      <c r="H165" s="143"/>
      <c r="I165" s="136"/>
      <c r="J165" s="136"/>
      <c r="K165" s="143"/>
    </row>
    <row r="166" spans="2:11">
      <c r="B166" s="135"/>
      <c r="C166" s="143"/>
      <c r="D166" s="143"/>
      <c r="E166" s="143"/>
      <c r="F166" s="143"/>
      <c r="G166" s="143"/>
      <c r="H166" s="143"/>
      <c r="I166" s="136"/>
      <c r="J166" s="136"/>
      <c r="K166" s="143"/>
    </row>
    <row r="167" spans="2:11">
      <c r="B167" s="135"/>
      <c r="C167" s="143"/>
      <c r="D167" s="143"/>
      <c r="E167" s="143"/>
      <c r="F167" s="143"/>
      <c r="G167" s="143"/>
      <c r="H167" s="143"/>
      <c r="I167" s="136"/>
      <c r="J167" s="136"/>
      <c r="K167" s="143"/>
    </row>
    <row r="168" spans="2:11">
      <c r="B168" s="135"/>
      <c r="C168" s="143"/>
      <c r="D168" s="143"/>
      <c r="E168" s="143"/>
      <c r="F168" s="143"/>
      <c r="G168" s="143"/>
      <c r="H168" s="143"/>
      <c r="I168" s="136"/>
      <c r="J168" s="136"/>
      <c r="K168" s="143"/>
    </row>
    <row r="169" spans="2:11">
      <c r="B169" s="135"/>
      <c r="C169" s="143"/>
      <c r="D169" s="143"/>
      <c r="E169" s="143"/>
      <c r="F169" s="143"/>
      <c r="G169" s="143"/>
      <c r="H169" s="143"/>
      <c r="I169" s="136"/>
      <c r="J169" s="136"/>
      <c r="K169" s="143"/>
    </row>
    <row r="170" spans="2:11">
      <c r="B170" s="135"/>
      <c r="C170" s="143"/>
      <c r="D170" s="143"/>
      <c r="E170" s="143"/>
      <c r="F170" s="143"/>
      <c r="G170" s="143"/>
      <c r="H170" s="143"/>
      <c r="I170" s="136"/>
      <c r="J170" s="136"/>
      <c r="K170" s="143"/>
    </row>
    <row r="171" spans="2:11">
      <c r="B171" s="135"/>
      <c r="C171" s="143"/>
      <c r="D171" s="143"/>
      <c r="E171" s="143"/>
      <c r="F171" s="143"/>
      <c r="G171" s="143"/>
      <c r="H171" s="143"/>
      <c r="I171" s="136"/>
      <c r="J171" s="136"/>
      <c r="K171" s="143"/>
    </row>
    <row r="172" spans="2:11">
      <c r="B172" s="135"/>
      <c r="C172" s="143"/>
      <c r="D172" s="143"/>
      <c r="E172" s="143"/>
      <c r="F172" s="143"/>
      <c r="G172" s="143"/>
      <c r="H172" s="143"/>
      <c r="I172" s="136"/>
      <c r="J172" s="136"/>
      <c r="K172" s="143"/>
    </row>
    <row r="173" spans="2:11">
      <c r="B173" s="135"/>
      <c r="C173" s="143"/>
      <c r="D173" s="143"/>
      <c r="E173" s="143"/>
      <c r="F173" s="143"/>
      <c r="G173" s="143"/>
      <c r="H173" s="143"/>
      <c r="I173" s="136"/>
      <c r="J173" s="136"/>
      <c r="K173" s="143"/>
    </row>
    <row r="174" spans="2:11">
      <c r="B174" s="135"/>
      <c r="C174" s="143"/>
      <c r="D174" s="143"/>
      <c r="E174" s="143"/>
      <c r="F174" s="143"/>
      <c r="G174" s="143"/>
      <c r="H174" s="143"/>
      <c r="I174" s="136"/>
      <c r="J174" s="136"/>
      <c r="K174" s="143"/>
    </row>
    <row r="175" spans="2:11">
      <c r="B175" s="135"/>
      <c r="C175" s="143"/>
      <c r="D175" s="143"/>
      <c r="E175" s="143"/>
      <c r="F175" s="143"/>
      <c r="G175" s="143"/>
      <c r="H175" s="143"/>
      <c r="I175" s="136"/>
      <c r="J175" s="136"/>
      <c r="K175" s="143"/>
    </row>
    <row r="176" spans="2:11">
      <c r="B176" s="135"/>
      <c r="C176" s="143"/>
      <c r="D176" s="143"/>
      <c r="E176" s="143"/>
      <c r="F176" s="143"/>
      <c r="G176" s="143"/>
      <c r="H176" s="143"/>
      <c r="I176" s="136"/>
      <c r="J176" s="136"/>
      <c r="K176" s="143"/>
    </row>
    <row r="177" spans="2:11">
      <c r="B177" s="135"/>
      <c r="C177" s="143"/>
      <c r="D177" s="143"/>
      <c r="E177" s="143"/>
      <c r="F177" s="143"/>
      <c r="G177" s="143"/>
      <c r="H177" s="143"/>
      <c r="I177" s="136"/>
      <c r="J177" s="136"/>
      <c r="K177" s="143"/>
    </row>
    <row r="178" spans="2:11">
      <c r="B178" s="135"/>
      <c r="C178" s="143"/>
      <c r="D178" s="143"/>
      <c r="E178" s="143"/>
      <c r="F178" s="143"/>
      <c r="G178" s="143"/>
      <c r="H178" s="143"/>
      <c r="I178" s="136"/>
      <c r="J178" s="136"/>
      <c r="K178" s="143"/>
    </row>
    <row r="179" spans="2:11">
      <c r="B179" s="135"/>
      <c r="C179" s="143"/>
      <c r="D179" s="143"/>
      <c r="E179" s="143"/>
      <c r="F179" s="143"/>
      <c r="G179" s="143"/>
      <c r="H179" s="143"/>
      <c r="I179" s="136"/>
      <c r="J179" s="136"/>
      <c r="K179" s="143"/>
    </row>
    <row r="180" spans="2:11">
      <c r="B180" s="135"/>
      <c r="C180" s="143"/>
      <c r="D180" s="143"/>
      <c r="E180" s="143"/>
      <c r="F180" s="143"/>
      <c r="G180" s="143"/>
      <c r="H180" s="143"/>
      <c r="I180" s="136"/>
      <c r="J180" s="136"/>
      <c r="K180" s="143"/>
    </row>
    <row r="181" spans="2:11">
      <c r="B181" s="135"/>
      <c r="C181" s="143"/>
      <c r="D181" s="143"/>
      <c r="E181" s="143"/>
      <c r="F181" s="143"/>
      <c r="G181" s="143"/>
      <c r="H181" s="143"/>
      <c r="I181" s="136"/>
      <c r="J181" s="136"/>
      <c r="K181" s="143"/>
    </row>
    <row r="182" spans="2:11">
      <c r="B182" s="135"/>
      <c r="C182" s="143"/>
      <c r="D182" s="143"/>
      <c r="E182" s="143"/>
      <c r="F182" s="143"/>
      <c r="G182" s="143"/>
      <c r="H182" s="143"/>
      <c r="I182" s="136"/>
      <c r="J182" s="136"/>
      <c r="K182" s="143"/>
    </row>
    <row r="183" spans="2:11">
      <c r="B183" s="135"/>
      <c r="C183" s="143"/>
      <c r="D183" s="143"/>
      <c r="E183" s="143"/>
      <c r="F183" s="143"/>
      <c r="G183" s="143"/>
      <c r="H183" s="143"/>
      <c r="I183" s="136"/>
      <c r="J183" s="136"/>
      <c r="K183" s="143"/>
    </row>
    <row r="184" spans="2:11">
      <c r="B184" s="135"/>
      <c r="C184" s="143"/>
      <c r="D184" s="143"/>
      <c r="E184" s="143"/>
      <c r="F184" s="143"/>
      <c r="G184" s="143"/>
      <c r="H184" s="143"/>
      <c r="I184" s="136"/>
      <c r="J184" s="136"/>
      <c r="K184" s="143"/>
    </row>
    <row r="185" spans="2:11">
      <c r="B185" s="135"/>
      <c r="C185" s="143"/>
      <c r="D185" s="143"/>
      <c r="E185" s="143"/>
      <c r="F185" s="143"/>
      <c r="G185" s="143"/>
      <c r="H185" s="143"/>
      <c r="I185" s="136"/>
      <c r="J185" s="136"/>
      <c r="K185" s="143"/>
    </row>
    <row r="186" spans="2:11">
      <c r="B186" s="135"/>
      <c r="C186" s="143"/>
      <c r="D186" s="143"/>
      <c r="E186" s="143"/>
      <c r="F186" s="143"/>
      <c r="G186" s="143"/>
      <c r="H186" s="143"/>
      <c r="I186" s="136"/>
      <c r="J186" s="136"/>
      <c r="K186" s="143"/>
    </row>
    <row r="187" spans="2:11">
      <c r="B187" s="135"/>
      <c r="C187" s="143"/>
      <c r="D187" s="143"/>
      <c r="E187" s="143"/>
      <c r="F187" s="143"/>
      <c r="G187" s="143"/>
      <c r="H187" s="143"/>
      <c r="I187" s="136"/>
      <c r="J187" s="136"/>
      <c r="K187" s="143"/>
    </row>
    <row r="188" spans="2:11">
      <c r="B188" s="135"/>
      <c r="C188" s="143"/>
      <c r="D188" s="143"/>
      <c r="E188" s="143"/>
      <c r="F188" s="143"/>
      <c r="G188" s="143"/>
      <c r="H188" s="143"/>
      <c r="I188" s="136"/>
      <c r="J188" s="136"/>
      <c r="K188" s="143"/>
    </row>
    <row r="189" spans="2:11">
      <c r="B189" s="135"/>
      <c r="C189" s="143"/>
      <c r="D189" s="143"/>
      <c r="E189" s="143"/>
      <c r="F189" s="143"/>
      <c r="G189" s="143"/>
      <c r="H189" s="143"/>
      <c r="I189" s="136"/>
      <c r="J189" s="136"/>
      <c r="K189" s="143"/>
    </row>
    <row r="190" spans="2:11">
      <c r="B190" s="135"/>
      <c r="C190" s="143"/>
      <c r="D190" s="143"/>
      <c r="E190" s="143"/>
      <c r="F190" s="143"/>
      <c r="G190" s="143"/>
      <c r="H190" s="143"/>
      <c r="I190" s="136"/>
      <c r="J190" s="136"/>
      <c r="K190" s="143"/>
    </row>
    <row r="191" spans="2:11">
      <c r="B191" s="135"/>
      <c r="C191" s="143"/>
      <c r="D191" s="143"/>
      <c r="E191" s="143"/>
      <c r="F191" s="143"/>
      <c r="G191" s="143"/>
      <c r="H191" s="143"/>
      <c r="I191" s="136"/>
      <c r="J191" s="136"/>
      <c r="K191" s="143"/>
    </row>
    <row r="192" spans="2:11">
      <c r="B192" s="135"/>
      <c r="C192" s="143"/>
      <c r="D192" s="143"/>
      <c r="E192" s="143"/>
      <c r="F192" s="143"/>
      <c r="G192" s="143"/>
      <c r="H192" s="143"/>
      <c r="I192" s="136"/>
      <c r="J192" s="136"/>
      <c r="K192" s="143"/>
    </row>
    <row r="193" spans="2:11">
      <c r="B193" s="135"/>
      <c r="C193" s="143"/>
      <c r="D193" s="143"/>
      <c r="E193" s="143"/>
      <c r="F193" s="143"/>
      <c r="G193" s="143"/>
      <c r="H193" s="143"/>
      <c r="I193" s="136"/>
      <c r="J193" s="136"/>
      <c r="K193" s="143"/>
    </row>
    <row r="194" spans="2:11">
      <c r="B194" s="135"/>
      <c r="C194" s="143"/>
      <c r="D194" s="143"/>
      <c r="E194" s="143"/>
      <c r="F194" s="143"/>
      <c r="G194" s="143"/>
      <c r="H194" s="143"/>
      <c r="I194" s="136"/>
      <c r="J194" s="136"/>
      <c r="K194" s="143"/>
    </row>
    <row r="195" spans="2:11">
      <c r="B195" s="135"/>
      <c r="C195" s="143"/>
      <c r="D195" s="143"/>
      <c r="E195" s="143"/>
      <c r="F195" s="143"/>
      <c r="G195" s="143"/>
      <c r="H195" s="143"/>
      <c r="I195" s="136"/>
      <c r="J195" s="136"/>
      <c r="K195" s="143"/>
    </row>
    <row r="196" spans="2:11">
      <c r="B196" s="135"/>
      <c r="C196" s="143"/>
      <c r="D196" s="143"/>
      <c r="E196" s="143"/>
      <c r="F196" s="143"/>
      <c r="G196" s="143"/>
      <c r="H196" s="143"/>
      <c r="I196" s="136"/>
      <c r="J196" s="136"/>
      <c r="K196" s="143"/>
    </row>
    <row r="197" spans="2:11">
      <c r="B197" s="135"/>
      <c r="C197" s="143"/>
      <c r="D197" s="143"/>
      <c r="E197" s="143"/>
      <c r="F197" s="143"/>
      <c r="G197" s="143"/>
      <c r="H197" s="143"/>
      <c r="I197" s="136"/>
      <c r="J197" s="136"/>
      <c r="K197" s="143"/>
    </row>
    <row r="198" spans="2:11">
      <c r="B198" s="135"/>
      <c r="C198" s="143"/>
      <c r="D198" s="143"/>
      <c r="E198" s="143"/>
      <c r="F198" s="143"/>
      <c r="G198" s="143"/>
      <c r="H198" s="143"/>
      <c r="I198" s="136"/>
      <c r="J198" s="136"/>
      <c r="K198" s="143"/>
    </row>
    <row r="199" spans="2:11">
      <c r="B199" s="135"/>
      <c r="C199" s="143"/>
      <c r="D199" s="143"/>
      <c r="E199" s="143"/>
      <c r="F199" s="143"/>
      <c r="G199" s="143"/>
      <c r="H199" s="143"/>
      <c r="I199" s="136"/>
      <c r="J199" s="136"/>
      <c r="K199" s="143"/>
    </row>
    <row r="200" spans="2:11">
      <c r="B200" s="135"/>
      <c r="C200" s="143"/>
      <c r="D200" s="143"/>
      <c r="E200" s="143"/>
      <c r="F200" s="143"/>
      <c r="G200" s="143"/>
      <c r="H200" s="143"/>
      <c r="I200" s="136"/>
      <c r="J200" s="136"/>
      <c r="K200" s="143"/>
    </row>
    <row r="201" spans="2:11">
      <c r="B201" s="135"/>
      <c r="C201" s="143"/>
      <c r="D201" s="143"/>
      <c r="E201" s="143"/>
      <c r="F201" s="143"/>
      <c r="G201" s="143"/>
      <c r="H201" s="143"/>
      <c r="I201" s="136"/>
      <c r="J201" s="136"/>
      <c r="K201" s="143"/>
    </row>
    <row r="202" spans="2:11">
      <c r="B202" s="135"/>
      <c r="C202" s="143"/>
      <c r="D202" s="143"/>
      <c r="E202" s="143"/>
      <c r="F202" s="143"/>
      <c r="G202" s="143"/>
      <c r="H202" s="143"/>
      <c r="I202" s="136"/>
      <c r="J202" s="136"/>
      <c r="K202" s="143"/>
    </row>
    <row r="203" spans="2:11">
      <c r="B203" s="135"/>
      <c r="C203" s="143"/>
      <c r="D203" s="143"/>
      <c r="E203" s="143"/>
      <c r="F203" s="143"/>
      <c r="G203" s="143"/>
      <c r="H203" s="143"/>
      <c r="I203" s="136"/>
      <c r="J203" s="136"/>
      <c r="K203" s="143"/>
    </row>
    <row r="204" spans="2:11">
      <c r="B204" s="135"/>
      <c r="C204" s="143"/>
      <c r="D204" s="143"/>
      <c r="E204" s="143"/>
      <c r="F204" s="143"/>
      <c r="G204" s="143"/>
      <c r="H204" s="143"/>
      <c r="I204" s="136"/>
      <c r="J204" s="136"/>
      <c r="K204" s="143"/>
    </row>
    <row r="205" spans="2:11">
      <c r="B205" s="135"/>
      <c r="C205" s="143"/>
      <c r="D205" s="143"/>
      <c r="E205" s="143"/>
      <c r="F205" s="143"/>
      <c r="G205" s="143"/>
      <c r="H205" s="143"/>
      <c r="I205" s="136"/>
      <c r="J205" s="136"/>
      <c r="K205" s="143"/>
    </row>
    <row r="206" spans="2:11">
      <c r="B206" s="135"/>
      <c r="C206" s="143"/>
      <c r="D206" s="143"/>
      <c r="E206" s="143"/>
      <c r="F206" s="143"/>
      <c r="G206" s="143"/>
      <c r="H206" s="143"/>
      <c r="I206" s="136"/>
      <c r="J206" s="136"/>
      <c r="K206" s="143"/>
    </row>
    <row r="207" spans="2:11">
      <c r="B207" s="135"/>
      <c r="C207" s="143"/>
      <c r="D207" s="143"/>
      <c r="E207" s="143"/>
      <c r="F207" s="143"/>
      <c r="G207" s="143"/>
      <c r="H207" s="143"/>
      <c r="I207" s="136"/>
      <c r="J207" s="136"/>
      <c r="K207" s="143"/>
    </row>
    <row r="208" spans="2:11">
      <c r="B208" s="135"/>
      <c r="C208" s="143"/>
      <c r="D208" s="143"/>
      <c r="E208" s="143"/>
      <c r="F208" s="143"/>
      <c r="G208" s="143"/>
      <c r="H208" s="143"/>
      <c r="I208" s="136"/>
      <c r="J208" s="136"/>
      <c r="K208" s="143"/>
    </row>
    <row r="209" spans="2:11">
      <c r="B209" s="135"/>
      <c r="C209" s="143"/>
      <c r="D209" s="143"/>
      <c r="E209" s="143"/>
      <c r="F209" s="143"/>
      <c r="G209" s="143"/>
      <c r="H209" s="143"/>
      <c r="I209" s="136"/>
      <c r="J209" s="136"/>
      <c r="K209" s="143"/>
    </row>
    <row r="210" spans="2:11">
      <c r="B210" s="135"/>
      <c r="C210" s="143"/>
      <c r="D210" s="143"/>
      <c r="E210" s="143"/>
      <c r="F210" s="143"/>
      <c r="G210" s="143"/>
      <c r="H210" s="143"/>
      <c r="I210" s="136"/>
      <c r="J210" s="136"/>
      <c r="K210" s="143"/>
    </row>
    <row r="211" spans="2:11">
      <c r="B211" s="135"/>
      <c r="C211" s="143"/>
      <c r="D211" s="143"/>
      <c r="E211" s="143"/>
      <c r="F211" s="143"/>
      <c r="G211" s="143"/>
      <c r="H211" s="143"/>
      <c r="I211" s="136"/>
      <c r="J211" s="136"/>
      <c r="K211" s="143"/>
    </row>
    <row r="212" spans="2:11">
      <c r="B212" s="135"/>
      <c r="C212" s="143"/>
      <c r="D212" s="143"/>
      <c r="E212" s="143"/>
      <c r="F212" s="143"/>
      <c r="G212" s="143"/>
      <c r="H212" s="143"/>
      <c r="I212" s="136"/>
      <c r="J212" s="136"/>
      <c r="K212" s="143"/>
    </row>
    <row r="213" spans="2:11">
      <c r="B213" s="135"/>
      <c r="C213" s="143"/>
      <c r="D213" s="143"/>
      <c r="E213" s="143"/>
      <c r="F213" s="143"/>
      <c r="G213" s="143"/>
      <c r="H213" s="143"/>
      <c r="I213" s="136"/>
      <c r="J213" s="136"/>
      <c r="K213" s="143"/>
    </row>
    <row r="214" spans="2:11">
      <c r="B214" s="135"/>
      <c r="C214" s="143"/>
      <c r="D214" s="143"/>
      <c r="E214" s="143"/>
      <c r="F214" s="143"/>
      <c r="G214" s="143"/>
      <c r="H214" s="143"/>
      <c r="I214" s="136"/>
      <c r="J214" s="136"/>
      <c r="K214" s="143"/>
    </row>
    <row r="215" spans="2:11">
      <c r="B215" s="135"/>
      <c r="C215" s="143"/>
      <c r="D215" s="143"/>
      <c r="E215" s="143"/>
      <c r="F215" s="143"/>
      <c r="G215" s="143"/>
      <c r="H215" s="143"/>
      <c r="I215" s="136"/>
      <c r="J215" s="136"/>
      <c r="K215" s="143"/>
    </row>
    <row r="216" spans="2:11">
      <c r="B216" s="135"/>
      <c r="C216" s="143"/>
      <c r="D216" s="143"/>
      <c r="E216" s="143"/>
      <c r="F216" s="143"/>
      <c r="G216" s="143"/>
      <c r="H216" s="143"/>
      <c r="I216" s="136"/>
      <c r="J216" s="136"/>
      <c r="K216" s="143"/>
    </row>
    <row r="217" spans="2:11">
      <c r="B217" s="135"/>
      <c r="C217" s="143"/>
      <c r="D217" s="143"/>
      <c r="E217" s="143"/>
      <c r="F217" s="143"/>
      <c r="G217" s="143"/>
      <c r="H217" s="143"/>
      <c r="I217" s="136"/>
      <c r="J217" s="136"/>
      <c r="K217" s="143"/>
    </row>
    <row r="218" spans="2:11">
      <c r="B218" s="135"/>
      <c r="C218" s="143"/>
      <c r="D218" s="143"/>
      <c r="E218" s="143"/>
      <c r="F218" s="143"/>
      <c r="G218" s="143"/>
      <c r="H218" s="143"/>
      <c r="I218" s="136"/>
      <c r="J218" s="136"/>
      <c r="K218" s="143"/>
    </row>
    <row r="219" spans="2:11">
      <c r="B219" s="135"/>
      <c r="C219" s="143"/>
      <c r="D219" s="143"/>
      <c r="E219" s="143"/>
      <c r="F219" s="143"/>
      <c r="G219" s="143"/>
      <c r="H219" s="143"/>
      <c r="I219" s="136"/>
      <c r="J219" s="136"/>
      <c r="K219" s="143"/>
    </row>
    <row r="220" spans="2:11">
      <c r="B220" s="135"/>
      <c r="C220" s="143"/>
      <c r="D220" s="143"/>
      <c r="E220" s="143"/>
      <c r="F220" s="143"/>
      <c r="G220" s="143"/>
      <c r="H220" s="143"/>
      <c r="I220" s="136"/>
      <c r="J220" s="136"/>
      <c r="K220" s="143"/>
    </row>
    <row r="221" spans="2:11">
      <c r="B221" s="135"/>
      <c r="C221" s="143"/>
      <c r="D221" s="143"/>
      <c r="E221" s="143"/>
      <c r="F221" s="143"/>
      <c r="G221" s="143"/>
      <c r="H221" s="143"/>
      <c r="I221" s="136"/>
      <c r="J221" s="136"/>
      <c r="K221" s="143"/>
    </row>
    <row r="222" spans="2:11">
      <c r="B222" s="135"/>
      <c r="C222" s="143"/>
      <c r="D222" s="143"/>
      <c r="E222" s="143"/>
      <c r="F222" s="143"/>
      <c r="G222" s="143"/>
      <c r="H222" s="143"/>
      <c r="I222" s="136"/>
      <c r="J222" s="136"/>
      <c r="K222" s="143"/>
    </row>
    <row r="223" spans="2:11">
      <c r="B223" s="135"/>
      <c r="C223" s="143"/>
      <c r="D223" s="143"/>
      <c r="E223" s="143"/>
      <c r="F223" s="143"/>
      <c r="G223" s="143"/>
      <c r="H223" s="143"/>
      <c r="I223" s="136"/>
      <c r="J223" s="136"/>
      <c r="K223" s="143"/>
    </row>
    <row r="224" spans="2:11">
      <c r="B224" s="135"/>
      <c r="C224" s="143"/>
      <c r="D224" s="143"/>
      <c r="E224" s="143"/>
      <c r="F224" s="143"/>
      <c r="G224" s="143"/>
      <c r="H224" s="143"/>
      <c r="I224" s="136"/>
      <c r="J224" s="136"/>
      <c r="K224" s="143"/>
    </row>
    <row r="225" spans="2:11">
      <c r="B225" s="135"/>
      <c r="C225" s="143"/>
      <c r="D225" s="143"/>
      <c r="E225" s="143"/>
      <c r="F225" s="143"/>
      <c r="G225" s="143"/>
      <c r="H225" s="143"/>
      <c r="I225" s="136"/>
      <c r="J225" s="136"/>
      <c r="K225" s="143"/>
    </row>
    <row r="226" spans="2:11">
      <c r="B226" s="135"/>
      <c r="C226" s="143"/>
      <c r="D226" s="143"/>
      <c r="E226" s="143"/>
      <c r="F226" s="143"/>
      <c r="G226" s="143"/>
      <c r="H226" s="143"/>
      <c r="I226" s="136"/>
      <c r="J226" s="136"/>
      <c r="K226" s="143"/>
    </row>
    <row r="227" spans="2:11">
      <c r="B227" s="135"/>
      <c r="C227" s="143"/>
      <c r="D227" s="143"/>
      <c r="E227" s="143"/>
      <c r="F227" s="143"/>
      <c r="G227" s="143"/>
      <c r="H227" s="143"/>
      <c r="I227" s="136"/>
      <c r="J227" s="136"/>
      <c r="K227" s="143"/>
    </row>
    <row r="228" spans="2:11">
      <c r="B228" s="135"/>
      <c r="C228" s="143"/>
      <c r="D228" s="143"/>
      <c r="E228" s="143"/>
      <c r="F228" s="143"/>
      <c r="G228" s="143"/>
      <c r="H228" s="143"/>
      <c r="I228" s="136"/>
      <c r="J228" s="136"/>
      <c r="K228" s="143"/>
    </row>
    <row r="229" spans="2:11">
      <c r="B229" s="135"/>
      <c r="C229" s="143"/>
      <c r="D229" s="143"/>
      <c r="E229" s="143"/>
      <c r="F229" s="143"/>
      <c r="G229" s="143"/>
      <c r="H229" s="143"/>
      <c r="I229" s="136"/>
      <c r="J229" s="136"/>
      <c r="K229" s="143"/>
    </row>
    <row r="230" spans="2:11">
      <c r="B230" s="135"/>
      <c r="C230" s="143"/>
      <c r="D230" s="143"/>
      <c r="E230" s="143"/>
      <c r="F230" s="143"/>
      <c r="G230" s="143"/>
      <c r="H230" s="143"/>
      <c r="I230" s="136"/>
      <c r="J230" s="136"/>
      <c r="K230" s="143"/>
    </row>
    <row r="231" spans="2:11">
      <c r="B231" s="135"/>
      <c r="C231" s="143"/>
      <c r="D231" s="143"/>
      <c r="E231" s="143"/>
      <c r="F231" s="143"/>
      <c r="G231" s="143"/>
      <c r="H231" s="143"/>
      <c r="I231" s="136"/>
      <c r="J231" s="136"/>
      <c r="K231" s="143"/>
    </row>
    <row r="232" spans="2:11">
      <c r="B232" s="135"/>
      <c r="C232" s="143"/>
      <c r="D232" s="143"/>
      <c r="E232" s="143"/>
      <c r="F232" s="143"/>
      <c r="G232" s="143"/>
      <c r="H232" s="143"/>
      <c r="I232" s="136"/>
      <c r="J232" s="136"/>
      <c r="K232" s="143"/>
    </row>
    <row r="233" spans="2:11">
      <c r="B233" s="135"/>
      <c r="C233" s="143"/>
      <c r="D233" s="143"/>
      <c r="E233" s="143"/>
      <c r="F233" s="143"/>
      <c r="G233" s="143"/>
      <c r="H233" s="143"/>
      <c r="I233" s="136"/>
      <c r="J233" s="136"/>
      <c r="K233" s="143"/>
    </row>
    <row r="234" spans="2:11">
      <c r="B234" s="135"/>
      <c r="C234" s="143"/>
      <c r="D234" s="143"/>
      <c r="E234" s="143"/>
      <c r="F234" s="143"/>
      <c r="G234" s="143"/>
      <c r="H234" s="143"/>
      <c r="I234" s="136"/>
      <c r="J234" s="136"/>
      <c r="K234" s="143"/>
    </row>
    <row r="235" spans="2:11">
      <c r="B235" s="135"/>
      <c r="C235" s="143"/>
      <c r="D235" s="143"/>
      <c r="E235" s="143"/>
      <c r="F235" s="143"/>
      <c r="G235" s="143"/>
      <c r="H235" s="143"/>
      <c r="I235" s="136"/>
      <c r="J235" s="136"/>
      <c r="K235" s="143"/>
    </row>
    <row r="236" spans="2:11">
      <c r="B236" s="135"/>
      <c r="C236" s="143"/>
      <c r="D236" s="143"/>
      <c r="E236" s="143"/>
      <c r="F236" s="143"/>
      <c r="G236" s="143"/>
      <c r="H236" s="143"/>
      <c r="I236" s="136"/>
      <c r="J236" s="136"/>
      <c r="K236" s="143"/>
    </row>
    <row r="237" spans="2:11">
      <c r="B237" s="135"/>
      <c r="C237" s="143"/>
      <c r="D237" s="143"/>
      <c r="E237" s="143"/>
      <c r="F237" s="143"/>
      <c r="G237" s="143"/>
      <c r="H237" s="143"/>
      <c r="I237" s="136"/>
      <c r="J237" s="136"/>
      <c r="K237" s="143"/>
    </row>
    <row r="238" spans="2:11">
      <c r="B238" s="135"/>
      <c r="C238" s="143"/>
      <c r="D238" s="143"/>
      <c r="E238" s="143"/>
      <c r="F238" s="143"/>
      <c r="G238" s="143"/>
      <c r="H238" s="143"/>
      <c r="I238" s="136"/>
      <c r="J238" s="136"/>
      <c r="K238" s="143"/>
    </row>
    <row r="239" spans="2:11">
      <c r="B239" s="135"/>
      <c r="C239" s="143"/>
      <c r="D239" s="143"/>
      <c r="E239" s="143"/>
      <c r="F239" s="143"/>
      <c r="G239" s="143"/>
      <c r="H239" s="143"/>
      <c r="I239" s="136"/>
      <c r="J239" s="136"/>
      <c r="K239" s="143"/>
    </row>
    <row r="240" spans="2:11">
      <c r="B240" s="135"/>
      <c r="C240" s="143"/>
      <c r="D240" s="143"/>
      <c r="E240" s="143"/>
      <c r="F240" s="143"/>
      <c r="G240" s="143"/>
      <c r="H240" s="143"/>
      <c r="I240" s="136"/>
      <c r="J240" s="136"/>
      <c r="K240" s="143"/>
    </row>
    <row r="241" spans="2:11">
      <c r="B241" s="135"/>
      <c r="C241" s="143"/>
      <c r="D241" s="143"/>
      <c r="E241" s="143"/>
      <c r="F241" s="143"/>
      <c r="G241" s="143"/>
      <c r="H241" s="143"/>
      <c r="I241" s="136"/>
      <c r="J241" s="136"/>
      <c r="K241" s="143"/>
    </row>
    <row r="242" spans="2:11">
      <c r="B242" s="135"/>
      <c r="C242" s="143"/>
      <c r="D242" s="143"/>
      <c r="E242" s="143"/>
      <c r="F242" s="143"/>
      <c r="G242" s="143"/>
      <c r="H242" s="143"/>
      <c r="I242" s="136"/>
      <c r="J242" s="136"/>
      <c r="K242" s="143"/>
    </row>
    <row r="243" spans="2:11">
      <c r="B243" s="135"/>
      <c r="C243" s="143"/>
      <c r="D243" s="143"/>
      <c r="E243" s="143"/>
      <c r="F243" s="143"/>
      <c r="G243" s="143"/>
      <c r="H243" s="143"/>
      <c r="I243" s="136"/>
      <c r="J243" s="136"/>
      <c r="K243" s="143"/>
    </row>
    <row r="244" spans="2:11">
      <c r="B244" s="135"/>
      <c r="C244" s="143"/>
      <c r="D244" s="143"/>
      <c r="E244" s="143"/>
      <c r="F244" s="143"/>
      <c r="G244" s="143"/>
      <c r="H244" s="143"/>
      <c r="I244" s="136"/>
      <c r="J244" s="136"/>
      <c r="K244" s="143"/>
    </row>
    <row r="245" spans="2:11">
      <c r="B245" s="135"/>
      <c r="C245" s="143"/>
      <c r="D245" s="143"/>
      <c r="E245" s="143"/>
      <c r="F245" s="143"/>
      <c r="G245" s="143"/>
      <c r="H245" s="143"/>
      <c r="I245" s="136"/>
      <c r="J245" s="136"/>
      <c r="K245" s="143"/>
    </row>
    <row r="246" spans="2:11">
      <c r="B246" s="135"/>
      <c r="C246" s="143"/>
      <c r="D246" s="143"/>
      <c r="E246" s="143"/>
      <c r="F246" s="143"/>
      <c r="G246" s="143"/>
      <c r="H246" s="143"/>
      <c r="I246" s="136"/>
      <c r="J246" s="136"/>
      <c r="K246" s="143"/>
    </row>
    <row r="247" spans="2:11">
      <c r="B247" s="135"/>
      <c r="C247" s="143"/>
      <c r="D247" s="143"/>
      <c r="E247" s="143"/>
      <c r="F247" s="143"/>
      <c r="G247" s="143"/>
      <c r="H247" s="143"/>
      <c r="I247" s="136"/>
      <c r="J247" s="136"/>
      <c r="K247" s="143"/>
    </row>
    <row r="248" spans="2:11">
      <c r="B248" s="135"/>
      <c r="C248" s="143"/>
      <c r="D248" s="143"/>
      <c r="E248" s="143"/>
      <c r="F248" s="143"/>
      <c r="G248" s="143"/>
      <c r="H248" s="143"/>
      <c r="I248" s="136"/>
      <c r="J248" s="136"/>
      <c r="K248" s="143"/>
    </row>
    <row r="249" spans="2:11">
      <c r="B249" s="135"/>
      <c r="C249" s="143"/>
      <c r="D249" s="143"/>
      <c r="E249" s="143"/>
      <c r="F249" s="143"/>
      <c r="G249" s="143"/>
      <c r="H249" s="143"/>
      <c r="I249" s="136"/>
      <c r="J249" s="136"/>
      <c r="K249" s="143"/>
    </row>
    <row r="250" spans="2:11">
      <c r="B250" s="135"/>
      <c r="C250" s="143"/>
      <c r="D250" s="143"/>
      <c r="E250" s="143"/>
      <c r="F250" s="143"/>
      <c r="G250" s="143"/>
      <c r="H250" s="143"/>
      <c r="I250" s="136"/>
      <c r="J250" s="136"/>
      <c r="K250" s="143"/>
    </row>
    <row r="251" spans="2:11">
      <c r="B251" s="135"/>
      <c r="C251" s="143"/>
      <c r="D251" s="143"/>
      <c r="E251" s="143"/>
      <c r="F251" s="143"/>
      <c r="G251" s="143"/>
      <c r="H251" s="143"/>
      <c r="I251" s="136"/>
      <c r="J251" s="136"/>
      <c r="K251" s="143"/>
    </row>
    <row r="252" spans="2:11">
      <c r="B252" s="135"/>
      <c r="C252" s="143"/>
      <c r="D252" s="143"/>
      <c r="E252" s="143"/>
      <c r="F252" s="143"/>
      <c r="G252" s="143"/>
      <c r="H252" s="143"/>
      <c r="I252" s="136"/>
      <c r="J252" s="136"/>
      <c r="K252" s="143"/>
    </row>
    <row r="253" spans="2:11">
      <c r="B253" s="135"/>
      <c r="C253" s="143"/>
      <c r="D253" s="143"/>
      <c r="E253" s="143"/>
      <c r="F253" s="143"/>
      <c r="G253" s="143"/>
      <c r="H253" s="143"/>
      <c r="I253" s="136"/>
      <c r="J253" s="136"/>
      <c r="K253" s="143"/>
    </row>
    <row r="254" spans="2:11">
      <c r="B254" s="135"/>
      <c r="C254" s="143"/>
      <c r="D254" s="143"/>
      <c r="E254" s="143"/>
      <c r="F254" s="143"/>
      <c r="G254" s="143"/>
      <c r="H254" s="143"/>
      <c r="I254" s="136"/>
      <c r="J254" s="136"/>
      <c r="K254" s="143"/>
    </row>
    <row r="255" spans="2:11">
      <c r="B255" s="135"/>
      <c r="C255" s="143"/>
      <c r="D255" s="143"/>
      <c r="E255" s="143"/>
      <c r="F255" s="143"/>
      <c r="G255" s="143"/>
      <c r="H255" s="143"/>
      <c r="I255" s="136"/>
      <c r="J255" s="136"/>
      <c r="K255" s="143"/>
    </row>
    <row r="256" spans="2:11">
      <c r="B256" s="135"/>
      <c r="C256" s="143"/>
      <c r="D256" s="143"/>
      <c r="E256" s="143"/>
      <c r="F256" s="143"/>
      <c r="G256" s="143"/>
      <c r="H256" s="143"/>
      <c r="I256" s="136"/>
      <c r="J256" s="136"/>
      <c r="K256" s="143"/>
    </row>
    <row r="257" spans="2:11">
      <c r="B257" s="135"/>
      <c r="C257" s="143"/>
      <c r="D257" s="143"/>
      <c r="E257" s="143"/>
      <c r="F257" s="143"/>
      <c r="G257" s="143"/>
      <c r="H257" s="143"/>
      <c r="I257" s="136"/>
      <c r="J257" s="136"/>
      <c r="K257" s="143"/>
    </row>
    <row r="258" spans="2:11">
      <c r="B258" s="135"/>
      <c r="C258" s="143"/>
      <c r="D258" s="143"/>
      <c r="E258" s="143"/>
      <c r="F258" s="143"/>
      <c r="G258" s="143"/>
      <c r="H258" s="143"/>
      <c r="I258" s="136"/>
      <c r="J258" s="136"/>
      <c r="K258" s="143"/>
    </row>
    <row r="259" spans="2:11">
      <c r="B259" s="135"/>
      <c r="C259" s="143"/>
      <c r="D259" s="143"/>
      <c r="E259" s="143"/>
      <c r="F259" s="143"/>
      <c r="G259" s="143"/>
      <c r="H259" s="143"/>
      <c r="I259" s="136"/>
      <c r="J259" s="136"/>
      <c r="K259" s="143"/>
    </row>
    <row r="260" spans="2:11">
      <c r="B260" s="135"/>
      <c r="C260" s="143"/>
      <c r="D260" s="143"/>
      <c r="E260" s="143"/>
      <c r="F260" s="143"/>
      <c r="G260" s="143"/>
      <c r="H260" s="143"/>
      <c r="I260" s="136"/>
      <c r="J260" s="136"/>
      <c r="K260" s="143"/>
    </row>
    <row r="261" spans="2:11">
      <c r="B261" s="135"/>
      <c r="C261" s="143"/>
      <c r="D261" s="143"/>
      <c r="E261" s="143"/>
      <c r="F261" s="143"/>
      <c r="G261" s="143"/>
      <c r="H261" s="143"/>
      <c r="I261" s="136"/>
      <c r="J261" s="136"/>
      <c r="K261" s="143"/>
    </row>
    <row r="262" spans="2:11">
      <c r="B262" s="135"/>
      <c r="C262" s="143"/>
      <c r="D262" s="143"/>
      <c r="E262" s="143"/>
      <c r="F262" s="143"/>
      <c r="G262" s="143"/>
      <c r="H262" s="143"/>
      <c r="I262" s="136"/>
      <c r="J262" s="136"/>
      <c r="K262" s="143"/>
    </row>
    <row r="263" spans="2:11">
      <c r="B263" s="135"/>
      <c r="C263" s="143"/>
      <c r="D263" s="143"/>
      <c r="E263" s="143"/>
      <c r="F263" s="143"/>
      <c r="G263" s="143"/>
      <c r="H263" s="143"/>
      <c r="I263" s="136"/>
      <c r="J263" s="136"/>
      <c r="K263" s="143"/>
    </row>
    <row r="264" spans="2:11">
      <c r="B264" s="135"/>
      <c r="C264" s="143"/>
      <c r="D264" s="143"/>
      <c r="E264" s="143"/>
      <c r="F264" s="143"/>
      <c r="G264" s="143"/>
      <c r="H264" s="143"/>
      <c r="I264" s="136"/>
      <c r="J264" s="136"/>
      <c r="K264" s="143"/>
    </row>
    <row r="265" spans="2:11">
      <c r="B265" s="135"/>
      <c r="C265" s="143"/>
      <c r="D265" s="143"/>
      <c r="E265" s="143"/>
      <c r="F265" s="143"/>
      <c r="G265" s="143"/>
      <c r="H265" s="143"/>
      <c r="I265" s="136"/>
      <c r="J265" s="136"/>
      <c r="K265" s="143"/>
    </row>
    <row r="266" spans="2:11">
      <c r="B266" s="135"/>
      <c r="C266" s="143"/>
      <c r="D266" s="143"/>
      <c r="E266" s="143"/>
      <c r="F266" s="143"/>
      <c r="G266" s="143"/>
      <c r="H266" s="143"/>
      <c r="I266" s="136"/>
      <c r="J266" s="136"/>
      <c r="K266" s="143"/>
    </row>
    <row r="267" spans="2:11">
      <c r="B267" s="135"/>
      <c r="C267" s="143"/>
      <c r="D267" s="143"/>
      <c r="E267" s="143"/>
      <c r="F267" s="143"/>
      <c r="G267" s="143"/>
      <c r="H267" s="143"/>
      <c r="I267" s="136"/>
      <c r="J267" s="136"/>
      <c r="K267" s="143"/>
    </row>
    <row r="268" spans="2:11">
      <c r="B268" s="135"/>
      <c r="C268" s="143"/>
      <c r="D268" s="143"/>
      <c r="E268" s="143"/>
      <c r="F268" s="143"/>
      <c r="G268" s="143"/>
      <c r="H268" s="143"/>
      <c r="I268" s="136"/>
      <c r="J268" s="136"/>
      <c r="K268" s="143"/>
    </row>
    <row r="269" spans="2:11">
      <c r="B269" s="135"/>
      <c r="C269" s="143"/>
      <c r="D269" s="143"/>
      <c r="E269" s="143"/>
      <c r="F269" s="143"/>
      <c r="G269" s="143"/>
      <c r="H269" s="143"/>
      <c r="I269" s="136"/>
      <c r="J269" s="136"/>
      <c r="K269" s="143"/>
    </row>
    <row r="270" spans="2:11">
      <c r="B270" s="135"/>
      <c r="C270" s="143"/>
      <c r="D270" s="143"/>
      <c r="E270" s="143"/>
      <c r="F270" s="143"/>
      <c r="G270" s="143"/>
      <c r="H270" s="143"/>
      <c r="I270" s="136"/>
      <c r="J270" s="136"/>
      <c r="K270" s="143"/>
    </row>
    <row r="271" spans="2:11">
      <c r="B271" s="135"/>
      <c r="C271" s="143"/>
      <c r="D271" s="143"/>
      <c r="E271" s="143"/>
      <c r="F271" s="143"/>
      <c r="G271" s="143"/>
      <c r="H271" s="143"/>
      <c r="I271" s="136"/>
      <c r="J271" s="136"/>
      <c r="K271" s="143"/>
    </row>
    <row r="272" spans="2:11">
      <c r="B272" s="135"/>
      <c r="C272" s="143"/>
      <c r="D272" s="143"/>
      <c r="E272" s="143"/>
      <c r="F272" s="143"/>
      <c r="G272" s="143"/>
      <c r="H272" s="143"/>
      <c r="I272" s="136"/>
      <c r="J272" s="136"/>
      <c r="K272" s="143"/>
    </row>
    <row r="273" spans="2:11">
      <c r="B273" s="135"/>
      <c r="C273" s="143"/>
      <c r="D273" s="143"/>
      <c r="E273" s="143"/>
      <c r="F273" s="143"/>
      <c r="G273" s="143"/>
      <c r="H273" s="143"/>
      <c r="I273" s="136"/>
      <c r="J273" s="136"/>
      <c r="K273" s="143"/>
    </row>
    <row r="274" spans="2:11">
      <c r="B274" s="135"/>
      <c r="C274" s="143"/>
      <c r="D274" s="143"/>
      <c r="E274" s="143"/>
      <c r="F274" s="143"/>
      <c r="G274" s="143"/>
      <c r="H274" s="143"/>
      <c r="I274" s="136"/>
      <c r="J274" s="136"/>
      <c r="K274" s="143"/>
    </row>
    <row r="275" spans="2:11">
      <c r="B275" s="135"/>
      <c r="C275" s="143"/>
      <c r="D275" s="143"/>
      <c r="E275" s="143"/>
      <c r="F275" s="143"/>
      <c r="G275" s="143"/>
      <c r="H275" s="143"/>
      <c r="I275" s="136"/>
      <c r="J275" s="136"/>
      <c r="K275" s="143"/>
    </row>
    <row r="276" spans="2:11">
      <c r="B276" s="135"/>
      <c r="C276" s="143"/>
      <c r="D276" s="143"/>
      <c r="E276" s="143"/>
      <c r="F276" s="143"/>
      <c r="G276" s="143"/>
      <c r="H276" s="143"/>
      <c r="I276" s="136"/>
      <c r="J276" s="136"/>
      <c r="K276" s="143"/>
    </row>
    <row r="277" spans="2:11">
      <c r="B277" s="135"/>
      <c r="C277" s="143"/>
      <c r="D277" s="143"/>
      <c r="E277" s="143"/>
      <c r="F277" s="143"/>
      <c r="G277" s="143"/>
      <c r="H277" s="143"/>
      <c r="I277" s="136"/>
      <c r="J277" s="136"/>
      <c r="K277" s="143"/>
    </row>
    <row r="278" spans="2:11">
      <c r="B278" s="135"/>
      <c r="C278" s="143"/>
      <c r="D278" s="143"/>
      <c r="E278" s="143"/>
      <c r="F278" s="143"/>
      <c r="G278" s="143"/>
      <c r="H278" s="143"/>
      <c r="I278" s="136"/>
      <c r="J278" s="136"/>
      <c r="K278" s="143"/>
    </row>
    <row r="279" spans="2:11">
      <c r="B279" s="135"/>
      <c r="C279" s="143"/>
      <c r="D279" s="143"/>
      <c r="E279" s="143"/>
      <c r="F279" s="143"/>
      <c r="G279" s="143"/>
      <c r="H279" s="143"/>
      <c r="I279" s="136"/>
      <c r="J279" s="136"/>
      <c r="K279" s="143"/>
    </row>
    <row r="280" spans="2:11">
      <c r="B280" s="135"/>
      <c r="C280" s="143"/>
      <c r="D280" s="143"/>
      <c r="E280" s="143"/>
      <c r="F280" s="143"/>
      <c r="G280" s="143"/>
      <c r="H280" s="143"/>
      <c r="I280" s="136"/>
      <c r="J280" s="136"/>
      <c r="K280" s="143"/>
    </row>
    <row r="281" spans="2:11">
      <c r="B281" s="135"/>
      <c r="C281" s="143"/>
      <c r="D281" s="143"/>
      <c r="E281" s="143"/>
      <c r="F281" s="143"/>
      <c r="G281" s="143"/>
      <c r="H281" s="143"/>
      <c r="I281" s="136"/>
      <c r="J281" s="136"/>
      <c r="K281" s="143"/>
    </row>
    <row r="282" spans="2:11">
      <c r="B282" s="135"/>
      <c r="C282" s="143"/>
      <c r="D282" s="143"/>
      <c r="E282" s="143"/>
      <c r="F282" s="143"/>
      <c r="G282" s="143"/>
      <c r="H282" s="143"/>
      <c r="I282" s="136"/>
      <c r="J282" s="136"/>
      <c r="K282" s="143"/>
    </row>
    <row r="283" spans="2:11">
      <c r="B283" s="135"/>
      <c r="C283" s="143"/>
      <c r="D283" s="143"/>
      <c r="E283" s="143"/>
      <c r="F283" s="143"/>
      <c r="G283" s="143"/>
      <c r="H283" s="143"/>
      <c r="I283" s="136"/>
      <c r="J283" s="136"/>
      <c r="K283" s="143"/>
    </row>
    <row r="284" spans="2:11">
      <c r="B284" s="135"/>
      <c r="C284" s="143"/>
      <c r="D284" s="143"/>
      <c r="E284" s="143"/>
      <c r="F284" s="143"/>
      <c r="G284" s="143"/>
      <c r="H284" s="143"/>
      <c r="I284" s="136"/>
      <c r="J284" s="136"/>
      <c r="K284" s="143"/>
    </row>
    <row r="285" spans="2:11">
      <c r="B285" s="135"/>
      <c r="C285" s="143"/>
      <c r="D285" s="143"/>
      <c r="E285" s="143"/>
      <c r="F285" s="143"/>
      <c r="G285" s="143"/>
      <c r="H285" s="143"/>
      <c r="I285" s="136"/>
      <c r="J285" s="136"/>
      <c r="K285" s="143"/>
    </row>
    <row r="286" spans="2:11">
      <c r="B286" s="135"/>
      <c r="C286" s="143"/>
      <c r="D286" s="143"/>
      <c r="E286" s="143"/>
      <c r="F286" s="143"/>
      <c r="G286" s="143"/>
      <c r="H286" s="143"/>
      <c r="I286" s="136"/>
      <c r="J286" s="136"/>
      <c r="K286" s="143"/>
    </row>
    <row r="287" spans="2:11">
      <c r="B287" s="135"/>
      <c r="C287" s="143"/>
      <c r="D287" s="143"/>
      <c r="E287" s="143"/>
      <c r="F287" s="143"/>
      <c r="G287" s="143"/>
      <c r="H287" s="143"/>
      <c r="I287" s="136"/>
      <c r="J287" s="136"/>
      <c r="K287" s="143"/>
    </row>
    <row r="288" spans="2:11">
      <c r="B288" s="135"/>
      <c r="C288" s="143"/>
      <c r="D288" s="143"/>
      <c r="E288" s="143"/>
      <c r="F288" s="143"/>
      <c r="G288" s="143"/>
      <c r="H288" s="143"/>
      <c r="I288" s="136"/>
      <c r="J288" s="136"/>
      <c r="K288" s="143"/>
    </row>
    <row r="289" spans="2:11">
      <c r="B289" s="135"/>
      <c r="C289" s="143"/>
      <c r="D289" s="143"/>
      <c r="E289" s="143"/>
      <c r="F289" s="143"/>
      <c r="G289" s="143"/>
      <c r="H289" s="143"/>
      <c r="I289" s="136"/>
      <c r="J289" s="136"/>
      <c r="K289" s="143"/>
    </row>
    <row r="290" spans="2:11">
      <c r="B290" s="135"/>
      <c r="C290" s="143"/>
      <c r="D290" s="143"/>
      <c r="E290" s="143"/>
      <c r="F290" s="143"/>
      <c r="G290" s="143"/>
      <c r="H290" s="143"/>
      <c r="I290" s="136"/>
      <c r="J290" s="136"/>
      <c r="K290" s="143"/>
    </row>
    <row r="291" spans="2:11">
      <c r="B291" s="135"/>
      <c r="C291" s="143"/>
      <c r="D291" s="143"/>
      <c r="E291" s="143"/>
      <c r="F291" s="143"/>
      <c r="G291" s="143"/>
      <c r="H291" s="143"/>
      <c r="I291" s="136"/>
      <c r="J291" s="136"/>
      <c r="K291" s="143"/>
    </row>
    <row r="292" spans="2:11">
      <c r="B292" s="135"/>
      <c r="C292" s="143"/>
      <c r="D292" s="143"/>
      <c r="E292" s="143"/>
      <c r="F292" s="143"/>
      <c r="G292" s="143"/>
      <c r="H292" s="143"/>
      <c r="I292" s="136"/>
      <c r="J292" s="136"/>
      <c r="K292" s="143"/>
    </row>
    <row r="293" spans="2:11">
      <c r="B293" s="135"/>
      <c r="C293" s="143"/>
      <c r="D293" s="143"/>
      <c r="E293" s="143"/>
      <c r="F293" s="143"/>
      <c r="G293" s="143"/>
      <c r="H293" s="143"/>
      <c r="I293" s="136"/>
      <c r="J293" s="136"/>
      <c r="K293" s="143"/>
    </row>
    <row r="294" spans="2:11">
      <c r="B294" s="135"/>
      <c r="C294" s="143"/>
      <c r="D294" s="143"/>
      <c r="E294" s="143"/>
      <c r="F294" s="143"/>
      <c r="G294" s="143"/>
      <c r="H294" s="143"/>
      <c r="I294" s="136"/>
      <c r="J294" s="136"/>
      <c r="K294" s="143"/>
    </row>
    <row r="295" spans="2:11">
      <c r="B295" s="135"/>
      <c r="C295" s="143"/>
      <c r="D295" s="143"/>
      <c r="E295" s="143"/>
      <c r="F295" s="143"/>
      <c r="G295" s="143"/>
      <c r="H295" s="143"/>
      <c r="I295" s="136"/>
      <c r="J295" s="136"/>
      <c r="K295" s="143"/>
    </row>
    <row r="296" spans="2:11">
      <c r="B296" s="135"/>
      <c r="C296" s="143"/>
      <c r="D296" s="143"/>
      <c r="E296" s="143"/>
      <c r="F296" s="143"/>
      <c r="G296" s="143"/>
      <c r="H296" s="143"/>
      <c r="I296" s="136"/>
      <c r="J296" s="136"/>
      <c r="K296" s="143"/>
    </row>
    <row r="297" spans="2:11">
      <c r="B297" s="135"/>
      <c r="C297" s="143"/>
      <c r="D297" s="143"/>
      <c r="E297" s="143"/>
      <c r="F297" s="143"/>
      <c r="G297" s="143"/>
      <c r="H297" s="143"/>
      <c r="I297" s="136"/>
      <c r="J297" s="136"/>
      <c r="K297" s="143"/>
    </row>
    <row r="298" spans="2:11">
      <c r="B298" s="135"/>
      <c r="C298" s="143"/>
      <c r="D298" s="143"/>
      <c r="E298" s="143"/>
      <c r="F298" s="143"/>
      <c r="G298" s="143"/>
      <c r="H298" s="143"/>
      <c r="I298" s="136"/>
      <c r="J298" s="136"/>
      <c r="K298" s="143"/>
    </row>
    <row r="299" spans="2:11">
      <c r="B299" s="135"/>
      <c r="C299" s="143"/>
      <c r="D299" s="143"/>
      <c r="E299" s="143"/>
      <c r="F299" s="143"/>
      <c r="G299" s="143"/>
      <c r="H299" s="143"/>
      <c r="I299" s="136"/>
      <c r="J299" s="136"/>
      <c r="K299" s="143"/>
    </row>
    <row r="300" spans="2:11">
      <c r="B300" s="135"/>
      <c r="C300" s="143"/>
      <c r="D300" s="143"/>
      <c r="E300" s="143"/>
      <c r="F300" s="143"/>
      <c r="G300" s="143"/>
      <c r="H300" s="143"/>
      <c r="I300" s="136"/>
      <c r="J300" s="136"/>
      <c r="K300" s="143"/>
    </row>
    <row r="301" spans="2:11">
      <c r="B301" s="135"/>
      <c r="C301" s="143"/>
      <c r="D301" s="143"/>
      <c r="E301" s="143"/>
      <c r="F301" s="143"/>
      <c r="G301" s="143"/>
      <c r="H301" s="143"/>
      <c r="I301" s="136"/>
      <c r="J301" s="136"/>
      <c r="K301" s="143"/>
    </row>
    <row r="302" spans="2:11">
      <c r="B302" s="135"/>
      <c r="C302" s="143"/>
      <c r="D302" s="143"/>
      <c r="E302" s="143"/>
      <c r="F302" s="143"/>
      <c r="G302" s="143"/>
      <c r="H302" s="143"/>
      <c r="I302" s="136"/>
      <c r="J302" s="136"/>
      <c r="K302" s="143"/>
    </row>
    <row r="303" spans="2:11">
      <c r="B303" s="135"/>
      <c r="C303" s="143"/>
      <c r="D303" s="143"/>
      <c r="E303" s="143"/>
      <c r="F303" s="143"/>
      <c r="G303" s="143"/>
      <c r="H303" s="143"/>
      <c r="I303" s="136"/>
      <c r="J303" s="136"/>
      <c r="K303" s="143"/>
    </row>
    <row r="304" spans="2:11">
      <c r="B304" s="135"/>
      <c r="C304" s="143"/>
      <c r="D304" s="143"/>
      <c r="E304" s="143"/>
      <c r="F304" s="143"/>
      <c r="G304" s="143"/>
      <c r="H304" s="143"/>
      <c r="I304" s="136"/>
      <c r="J304" s="136"/>
      <c r="K304" s="143"/>
    </row>
    <row r="305" spans="2:11">
      <c r="B305" s="135"/>
      <c r="C305" s="143"/>
      <c r="D305" s="143"/>
      <c r="E305" s="143"/>
      <c r="F305" s="143"/>
      <c r="G305" s="143"/>
      <c r="H305" s="143"/>
      <c r="I305" s="136"/>
      <c r="J305" s="136"/>
      <c r="K305" s="143"/>
    </row>
    <row r="306" spans="2:11">
      <c r="B306" s="135"/>
      <c r="C306" s="143"/>
      <c r="D306" s="143"/>
      <c r="E306" s="143"/>
      <c r="F306" s="143"/>
      <c r="G306" s="143"/>
      <c r="H306" s="143"/>
      <c r="I306" s="136"/>
      <c r="J306" s="136"/>
      <c r="K306" s="143"/>
    </row>
    <row r="307" spans="2:11">
      <c r="B307" s="135"/>
      <c r="C307" s="143"/>
      <c r="D307" s="143"/>
      <c r="E307" s="143"/>
      <c r="F307" s="143"/>
      <c r="G307" s="143"/>
      <c r="H307" s="143"/>
      <c r="I307" s="136"/>
      <c r="J307" s="136"/>
      <c r="K307" s="143"/>
    </row>
    <row r="308" spans="2:11">
      <c r="B308" s="135"/>
      <c r="C308" s="143"/>
      <c r="D308" s="143"/>
      <c r="E308" s="143"/>
      <c r="F308" s="143"/>
      <c r="G308" s="143"/>
      <c r="H308" s="143"/>
      <c r="I308" s="136"/>
      <c r="J308" s="136"/>
      <c r="K308" s="143"/>
    </row>
    <row r="309" spans="2:11">
      <c r="B309" s="135"/>
      <c r="C309" s="143"/>
      <c r="D309" s="143"/>
      <c r="E309" s="143"/>
      <c r="F309" s="143"/>
      <c r="G309" s="143"/>
      <c r="H309" s="143"/>
      <c r="I309" s="136"/>
      <c r="J309" s="136"/>
      <c r="K309" s="143"/>
    </row>
    <row r="310" spans="2:11">
      <c r="B310" s="135"/>
      <c r="C310" s="143"/>
      <c r="D310" s="143"/>
      <c r="E310" s="143"/>
      <c r="F310" s="143"/>
      <c r="G310" s="143"/>
      <c r="H310" s="143"/>
      <c r="I310" s="136"/>
      <c r="J310" s="136"/>
      <c r="K310" s="143"/>
    </row>
    <row r="311" spans="2:11">
      <c r="B311" s="135"/>
      <c r="C311" s="143"/>
      <c r="D311" s="143"/>
      <c r="E311" s="143"/>
      <c r="F311" s="143"/>
      <c r="G311" s="143"/>
      <c r="H311" s="143"/>
      <c r="I311" s="136"/>
      <c r="J311" s="136"/>
      <c r="K311" s="143"/>
    </row>
    <row r="312" spans="2:11">
      <c r="B312" s="135"/>
      <c r="C312" s="143"/>
      <c r="D312" s="143"/>
      <c r="E312" s="143"/>
      <c r="F312" s="143"/>
      <c r="G312" s="143"/>
      <c r="H312" s="143"/>
      <c r="I312" s="136"/>
      <c r="J312" s="136"/>
      <c r="K312" s="143"/>
    </row>
    <row r="313" spans="2:11">
      <c r="B313" s="135"/>
      <c r="C313" s="143"/>
      <c r="D313" s="143"/>
      <c r="E313" s="143"/>
      <c r="F313" s="143"/>
      <c r="G313" s="143"/>
      <c r="H313" s="143"/>
      <c r="I313" s="136"/>
      <c r="J313" s="136"/>
      <c r="K313" s="143"/>
    </row>
    <row r="314" spans="2:11">
      <c r="B314" s="135"/>
      <c r="C314" s="143"/>
      <c r="D314" s="143"/>
      <c r="E314" s="143"/>
      <c r="F314" s="143"/>
      <c r="G314" s="143"/>
      <c r="H314" s="143"/>
      <c r="I314" s="136"/>
      <c r="J314" s="136"/>
      <c r="K314" s="143"/>
    </row>
    <row r="315" spans="2:11">
      <c r="B315" s="135"/>
      <c r="C315" s="143"/>
      <c r="D315" s="143"/>
      <c r="E315" s="143"/>
      <c r="F315" s="143"/>
      <c r="G315" s="143"/>
      <c r="H315" s="143"/>
      <c r="I315" s="136"/>
      <c r="J315" s="136"/>
      <c r="K315" s="143"/>
    </row>
    <row r="316" spans="2:11">
      <c r="B316" s="135"/>
      <c r="C316" s="143"/>
      <c r="D316" s="143"/>
      <c r="E316" s="143"/>
      <c r="F316" s="143"/>
      <c r="G316" s="143"/>
      <c r="H316" s="143"/>
      <c r="I316" s="136"/>
      <c r="J316" s="136"/>
      <c r="K316" s="143"/>
    </row>
    <row r="317" spans="2:11">
      <c r="B317" s="135"/>
      <c r="C317" s="143"/>
      <c r="D317" s="143"/>
      <c r="E317" s="143"/>
      <c r="F317" s="143"/>
      <c r="G317" s="143"/>
      <c r="H317" s="143"/>
      <c r="I317" s="136"/>
      <c r="J317" s="136"/>
      <c r="K317" s="143"/>
    </row>
    <row r="318" spans="2:11">
      <c r="B318" s="135"/>
      <c r="C318" s="143"/>
      <c r="D318" s="143"/>
      <c r="E318" s="143"/>
      <c r="F318" s="143"/>
      <c r="G318" s="143"/>
      <c r="H318" s="143"/>
      <c r="I318" s="136"/>
      <c r="J318" s="136"/>
      <c r="K318" s="143"/>
    </row>
    <row r="319" spans="2:11">
      <c r="B319" s="135"/>
      <c r="C319" s="143"/>
      <c r="D319" s="143"/>
      <c r="E319" s="143"/>
      <c r="F319" s="143"/>
      <c r="G319" s="143"/>
      <c r="H319" s="143"/>
      <c r="I319" s="136"/>
      <c r="J319" s="136"/>
      <c r="K319" s="143"/>
    </row>
    <row r="320" spans="2:11">
      <c r="B320" s="135"/>
      <c r="C320" s="143"/>
      <c r="D320" s="143"/>
      <c r="E320" s="143"/>
      <c r="F320" s="143"/>
      <c r="G320" s="143"/>
      <c r="H320" s="143"/>
      <c r="I320" s="136"/>
      <c r="J320" s="136"/>
      <c r="K320" s="143"/>
    </row>
    <row r="321" spans="2:11">
      <c r="B321" s="135"/>
      <c r="C321" s="143"/>
      <c r="D321" s="143"/>
      <c r="E321" s="143"/>
      <c r="F321" s="143"/>
      <c r="G321" s="143"/>
      <c r="H321" s="143"/>
      <c r="I321" s="136"/>
      <c r="J321" s="136"/>
      <c r="K321" s="143"/>
    </row>
    <row r="322" spans="2:11">
      <c r="B322" s="135"/>
      <c r="C322" s="143"/>
      <c r="D322" s="143"/>
      <c r="E322" s="143"/>
      <c r="F322" s="143"/>
      <c r="G322" s="143"/>
      <c r="H322" s="143"/>
      <c r="I322" s="136"/>
      <c r="J322" s="136"/>
      <c r="K322" s="143"/>
    </row>
    <row r="323" spans="2:11">
      <c r="B323" s="135"/>
      <c r="C323" s="143"/>
      <c r="D323" s="143"/>
      <c r="E323" s="143"/>
      <c r="F323" s="143"/>
      <c r="G323" s="143"/>
      <c r="H323" s="143"/>
      <c r="I323" s="136"/>
      <c r="J323" s="136"/>
      <c r="K323" s="143"/>
    </row>
    <row r="324" spans="2:11">
      <c r="B324" s="135"/>
      <c r="C324" s="143"/>
      <c r="D324" s="143"/>
      <c r="E324" s="143"/>
      <c r="F324" s="143"/>
      <c r="G324" s="143"/>
      <c r="H324" s="143"/>
      <c r="I324" s="136"/>
      <c r="J324" s="136"/>
      <c r="K324" s="143"/>
    </row>
    <row r="325" spans="2:11">
      <c r="B325" s="135"/>
      <c r="C325" s="143"/>
      <c r="D325" s="143"/>
      <c r="E325" s="143"/>
      <c r="F325" s="143"/>
      <c r="G325" s="143"/>
      <c r="H325" s="143"/>
      <c r="I325" s="136"/>
      <c r="J325" s="136"/>
      <c r="K325" s="143"/>
    </row>
    <row r="326" spans="2:11">
      <c r="B326" s="135"/>
      <c r="C326" s="143"/>
      <c r="D326" s="143"/>
      <c r="E326" s="143"/>
      <c r="F326" s="143"/>
      <c r="G326" s="143"/>
      <c r="H326" s="143"/>
      <c r="I326" s="136"/>
      <c r="J326" s="136"/>
      <c r="K326" s="143"/>
    </row>
    <row r="327" spans="2:11">
      <c r="B327" s="135"/>
      <c r="C327" s="143"/>
      <c r="D327" s="143"/>
      <c r="E327" s="143"/>
      <c r="F327" s="143"/>
      <c r="G327" s="143"/>
      <c r="H327" s="143"/>
      <c r="I327" s="136"/>
      <c r="J327" s="136"/>
      <c r="K327" s="143"/>
    </row>
    <row r="328" spans="2:11">
      <c r="B328" s="135"/>
      <c r="C328" s="143"/>
      <c r="D328" s="143"/>
      <c r="E328" s="143"/>
      <c r="F328" s="143"/>
      <c r="G328" s="143"/>
      <c r="H328" s="143"/>
      <c r="I328" s="136"/>
      <c r="J328" s="136"/>
      <c r="K328" s="143"/>
    </row>
    <row r="329" spans="2:11">
      <c r="B329" s="135"/>
      <c r="C329" s="143"/>
      <c r="D329" s="143"/>
      <c r="E329" s="143"/>
      <c r="F329" s="143"/>
      <c r="G329" s="143"/>
      <c r="H329" s="143"/>
      <c r="I329" s="136"/>
      <c r="J329" s="136"/>
      <c r="K329" s="143"/>
    </row>
    <row r="330" spans="2:11">
      <c r="B330" s="135"/>
      <c r="C330" s="143"/>
      <c r="D330" s="143"/>
      <c r="E330" s="143"/>
      <c r="F330" s="143"/>
      <c r="G330" s="143"/>
      <c r="H330" s="143"/>
      <c r="I330" s="136"/>
      <c r="J330" s="136"/>
      <c r="K330" s="143"/>
    </row>
    <row r="331" spans="2:11">
      <c r="B331" s="135"/>
      <c r="C331" s="143"/>
      <c r="D331" s="143"/>
      <c r="E331" s="143"/>
      <c r="F331" s="143"/>
      <c r="G331" s="143"/>
      <c r="H331" s="143"/>
      <c r="I331" s="136"/>
      <c r="J331" s="136"/>
      <c r="K331" s="143"/>
    </row>
    <row r="332" spans="2:11">
      <c r="B332" s="135"/>
      <c r="C332" s="143"/>
      <c r="D332" s="143"/>
      <c r="E332" s="143"/>
      <c r="F332" s="143"/>
      <c r="G332" s="143"/>
      <c r="H332" s="143"/>
      <c r="I332" s="136"/>
      <c r="J332" s="136"/>
      <c r="K332" s="143"/>
    </row>
    <row r="333" spans="2:11">
      <c r="B333" s="135"/>
      <c r="C333" s="143"/>
      <c r="D333" s="143"/>
      <c r="E333" s="143"/>
      <c r="F333" s="143"/>
      <c r="G333" s="143"/>
      <c r="H333" s="143"/>
      <c r="I333" s="136"/>
      <c r="J333" s="136"/>
      <c r="K333" s="143"/>
    </row>
    <row r="334" spans="2:11">
      <c r="B334" s="135"/>
      <c r="C334" s="143"/>
      <c r="D334" s="143"/>
      <c r="E334" s="143"/>
      <c r="F334" s="143"/>
      <c r="G334" s="143"/>
      <c r="H334" s="143"/>
      <c r="I334" s="136"/>
      <c r="J334" s="136"/>
      <c r="K334" s="143"/>
    </row>
    <row r="335" spans="2:11">
      <c r="B335" s="135"/>
      <c r="C335" s="143"/>
      <c r="D335" s="143"/>
      <c r="E335" s="143"/>
      <c r="F335" s="143"/>
      <c r="G335" s="143"/>
      <c r="H335" s="143"/>
      <c r="I335" s="136"/>
      <c r="J335" s="136"/>
      <c r="K335" s="143"/>
    </row>
    <row r="336" spans="2:11">
      <c r="B336" s="135"/>
      <c r="C336" s="143"/>
      <c r="D336" s="143"/>
      <c r="E336" s="143"/>
      <c r="F336" s="143"/>
      <c r="G336" s="143"/>
      <c r="H336" s="143"/>
      <c r="I336" s="136"/>
      <c r="J336" s="136"/>
      <c r="K336" s="143"/>
    </row>
    <row r="337" spans="2:11">
      <c r="B337" s="135"/>
      <c r="C337" s="143"/>
      <c r="D337" s="143"/>
      <c r="E337" s="143"/>
      <c r="F337" s="143"/>
      <c r="G337" s="143"/>
      <c r="H337" s="143"/>
      <c r="I337" s="136"/>
      <c r="J337" s="136"/>
      <c r="K337" s="143"/>
    </row>
    <row r="338" spans="2:11">
      <c r="B338" s="135"/>
      <c r="C338" s="143"/>
      <c r="D338" s="143"/>
      <c r="E338" s="143"/>
      <c r="F338" s="143"/>
      <c r="G338" s="143"/>
      <c r="H338" s="143"/>
      <c r="I338" s="136"/>
      <c r="J338" s="136"/>
      <c r="K338" s="143"/>
    </row>
    <row r="339" spans="2:11">
      <c r="B339" s="135"/>
      <c r="C339" s="143"/>
      <c r="D339" s="143"/>
      <c r="E339" s="143"/>
      <c r="F339" s="143"/>
      <c r="G339" s="143"/>
      <c r="H339" s="143"/>
      <c r="I339" s="136"/>
      <c r="J339" s="136"/>
      <c r="K339" s="143"/>
    </row>
    <row r="340" spans="2:11">
      <c r="B340" s="135"/>
      <c r="C340" s="143"/>
      <c r="D340" s="143"/>
      <c r="E340" s="143"/>
      <c r="F340" s="143"/>
      <c r="G340" s="143"/>
      <c r="H340" s="143"/>
      <c r="I340" s="136"/>
      <c r="J340" s="136"/>
      <c r="K340" s="143"/>
    </row>
    <row r="341" spans="2:11">
      <c r="B341" s="135"/>
      <c r="C341" s="143"/>
      <c r="D341" s="143"/>
      <c r="E341" s="143"/>
      <c r="F341" s="143"/>
      <c r="G341" s="143"/>
      <c r="H341" s="143"/>
      <c r="I341" s="136"/>
      <c r="J341" s="136"/>
      <c r="K341" s="143"/>
    </row>
    <row r="342" spans="2:11">
      <c r="B342" s="135"/>
      <c r="C342" s="143"/>
      <c r="D342" s="143"/>
      <c r="E342" s="143"/>
      <c r="F342" s="143"/>
      <c r="G342" s="143"/>
      <c r="H342" s="143"/>
      <c r="I342" s="136"/>
      <c r="J342" s="136"/>
      <c r="K342" s="143"/>
    </row>
    <row r="343" spans="2:11">
      <c r="B343" s="135"/>
      <c r="C343" s="143"/>
      <c r="D343" s="143"/>
      <c r="E343" s="143"/>
      <c r="F343" s="143"/>
      <c r="G343" s="143"/>
      <c r="H343" s="143"/>
      <c r="I343" s="136"/>
      <c r="J343" s="136"/>
      <c r="K343" s="143"/>
    </row>
    <row r="344" spans="2:11">
      <c r="B344" s="135"/>
      <c r="C344" s="143"/>
      <c r="D344" s="143"/>
      <c r="E344" s="143"/>
      <c r="F344" s="143"/>
      <c r="G344" s="143"/>
      <c r="H344" s="143"/>
      <c r="I344" s="136"/>
      <c r="J344" s="136"/>
      <c r="K344" s="143"/>
    </row>
    <row r="345" spans="2:11">
      <c r="B345" s="135"/>
      <c r="C345" s="143"/>
      <c r="D345" s="143"/>
      <c r="E345" s="143"/>
      <c r="F345" s="143"/>
      <c r="G345" s="143"/>
      <c r="H345" s="143"/>
      <c r="I345" s="136"/>
      <c r="J345" s="136"/>
      <c r="K345" s="143"/>
    </row>
    <row r="346" spans="2:11">
      <c r="B346" s="135"/>
      <c r="C346" s="143"/>
      <c r="D346" s="143"/>
      <c r="E346" s="143"/>
      <c r="F346" s="143"/>
      <c r="G346" s="143"/>
      <c r="H346" s="143"/>
      <c r="I346" s="136"/>
      <c r="J346" s="136"/>
      <c r="K346" s="143"/>
    </row>
    <row r="347" spans="2:11">
      <c r="B347" s="135"/>
      <c r="C347" s="143"/>
      <c r="D347" s="143"/>
      <c r="E347" s="143"/>
      <c r="F347" s="143"/>
      <c r="G347" s="143"/>
      <c r="H347" s="143"/>
      <c r="I347" s="136"/>
      <c r="J347" s="136"/>
      <c r="K347" s="143"/>
    </row>
    <row r="348" spans="2:11">
      <c r="B348" s="135"/>
      <c r="C348" s="143"/>
      <c r="D348" s="143"/>
      <c r="E348" s="143"/>
      <c r="F348" s="143"/>
      <c r="G348" s="143"/>
      <c r="H348" s="143"/>
      <c r="I348" s="136"/>
      <c r="J348" s="136"/>
      <c r="K348" s="143"/>
    </row>
    <row r="349" spans="2:11">
      <c r="B349" s="135"/>
      <c r="C349" s="143"/>
      <c r="D349" s="143"/>
      <c r="E349" s="143"/>
      <c r="F349" s="143"/>
      <c r="G349" s="143"/>
      <c r="H349" s="143"/>
      <c r="I349" s="136"/>
      <c r="J349" s="136"/>
      <c r="K349" s="143"/>
    </row>
    <row r="350" spans="2:11">
      <c r="B350" s="135"/>
      <c r="C350" s="143"/>
      <c r="D350" s="143"/>
      <c r="E350" s="143"/>
      <c r="F350" s="143"/>
      <c r="G350" s="143"/>
      <c r="H350" s="143"/>
      <c r="I350" s="136"/>
      <c r="J350" s="136"/>
      <c r="K350" s="143"/>
    </row>
    <row r="351" spans="2:11">
      <c r="B351" s="135"/>
      <c r="C351" s="143"/>
      <c r="D351" s="143"/>
      <c r="E351" s="143"/>
      <c r="F351" s="143"/>
      <c r="G351" s="143"/>
      <c r="H351" s="143"/>
      <c r="I351" s="136"/>
      <c r="J351" s="136"/>
      <c r="K351" s="143"/>
    </row>
    <row r="352" spans="2:11">
      <c r="B352" s="135"/>
      <c r="C352" s="143"/>
      <c r="D352" s="143"/>
      <c r="E352" s="143"/>
      <c r="F352" s="143"/>
      <c r="G352" s="143"/>
      <c r="H352" s="143"/>
      <c r="I352" s="136"/>
      <c r="J352" s="136"/>
      <c r="K352" s="143"/>
    </row>
    <row r="353" spans="2:11">
      <c r="B353" s="135"/>
      <c r="C353" s="143"/>
      <c r="D353" s="143"/>
      <c r="E353" s="143"/>
      <c r="F353" s="143"/>
      <c r="G353" s="143"/>
      <c r="H353" s="143"/>
      <c r="I353" s="136"/>
      <c r="J353" s="136"/>
      <c r="K353" s="143"/>
    </row>
    <row r="354" spans="2:11">
      <c r="B354" s="135"/>
      <c r="C354" s="143"/>
      <c r="D354" s="143"/>
      <c r="E354" s="143"/>
      <c r="F354" s="143"/>
      <c r="G354" s="143"/>
      <c r="H354" s="143"/>
      <c r="I354" s="136"/>
      <c r="J354" s="136"/>
      <c r="K354" s="143"/>
    </row>
    <row r="355" spans="2:11">
      <c r="B355" s="135"/>
      <c r="C355" s="143"/>
      <c r="D355" s="143"/>
      <c r="E355" s="143"/>
      <c r="F355" s="143"/>
      <c r="G355" s="143"/>
      <c r="H355" s="143"/>
      <c r="I355" s="136"/>
      <c r="J355" s="136"/>
      <c r="K355" s="143"/>
    </row>
    <row r="356" spans="2:11">
      <c r="B356" s="135"/>
      <c r="C356" s="143"/>
      <c r="D356" s="143"/>
      <c r="E356" s="143"/>
      <c r="F356" s="143"/>
      <c r="G356" s="143"/>
      <c r="H356" s="143"/>
      <c r="I356" s="136"/>
      <c r="J356" s="136"/>
      <c r="K356" s="143"/>
    </row>
    <row r="357" spans="2:11">
      <c r="B357" s="135"/>
      <c r="C357" s="143"/>
      <c r="D357" s="143"/>
      <c r="E357" s="143"/>
      <c r="F357" s="143"/>
      <c r="G357" s="143"/>
      <c r="H357" s="143"/>
      <c r="I357" s="136"/>
      <c r="J357" s="136"/>
      <c r="K357" s="143"/>
    </row>
    <row r="358" spans="2:11">
      <c r="B358" s="135"/>
      <c r="C358" s="143"/>
      <c r="D358" s="143"/>
      <c r="E358" s="143"/>
      <c r="F358" s="143"/>
      <c r="G358" s="143"/>
      <c r="H358" s="143"/>
      <c r="I358" s="136"/>
      <c r="J358" s="136"/>
      <c r="K358" s="143"/>
    </row>
    <row r="359" spans="2:11">
      <c r="B359" s="135"/>
      <c r="C359" s="143"/>
      <c r="D359" s="143"/>
      <c r="E359" s="143"/>
      <c r="F359" s="143"/>
      <c r="G359" s="143"/>
      <c r="H359" s="143"/>
      <c r="I359" s="136"/>
      <c r="J359" s="136"/>
      <c r="K359" s="143"/>
    </row>
    <row r="360" spans="2:11">
      <c r="B360" s="135"/>
      <c r="C360" s="143"/>
      <c r="D360" s="143"/>
      <c r="E360" s="143"/>
      <c r="F360" s="143"/>
      <c r="G360" s="143"/>
      <c r="H360" s="143"/>
      <c r="I360" s="136"/>
      <c r="J360" s="136"/>
      <c r="K360" s="143"/>
    </row>
    <row r="361" spans="2:11">
      <c r="B361" s="135"/>
      <c r="C361" s="143"/>
      <c r="D361" s="143"/>
      <c r="E361" s="143"/>
      <c r="F361" s="143"/>
      <c r="G361" s="143"/>
      <c r="H361" s="143"/>
      <c r="I361" s="136"/>
      <c r="J361" s="136"/>
      <c r="K361" s="143"/>
    </row>
    <row r="362" spans="2:11">
      <c r="B362" s="135"/>
      <c r="C362" s="143"/>
      <c r="D362" s="143"/>
      <c r="E362" s="143"/>
      <c r="F362" s="143"/>
      <c r="G362" s="143"/>
      <c r="H362" s="143"/>
      <c r="I362" s="136"/>
      <c r="J362" s="136"/>
      <c r="K362" s="143"/>
    </row>
    <row r="363" spans="2:11">
      <c r="B363" s="135"/>
      <c r="C363" s="143"/>
      <c r="D363" s="143"/>
      <c r="E363" s="143"/>
      <c r="F363" s="143"/>
      <c r="G363" s="143"/>
      <c r="H363" s="143"/>
      <c r="I363" s="136"/>
      <c r="J363" s="136"/>
      <c r="K363" s="143"/>
    </row>
    <row r="364" spans="2:11">
      <c r="B364" s="135"/>
      <c r="C364" s="143"/>
      <c r="D364" s="143"/>
      <c r="E364" s="143"/>
      <c r="F364" s="143"/>
      <c r="G364" s="143"/>
      <c r="H364" s="143"/>
      <c r="I364" s="136"/>
      <c r="J364" s="136"/>
      <c r="K364" s="143"/>
    </row>
    <row r="365" spans="2:11">
      <c r="B365" s="135"/>
      <c r="C365" s="143"/>
      <c r="D365" s="143"/>
      <c r="E365" s="143"/>
      <c r="F365" s="143"/>
      <c r="G365" s="143"/>
      <c r="H365" s="143"/>
      <c r="I365" s="136"/>
      <c r="J365" s="136"/>
      <c r="K365" s="143"/>
    </row>
    <row r="366" spans="2:11">
      <c r="B366" s="135"/>
      <c r="C366" s="143"/>
      <c r="D366" s="143"/>
      <c r="E366" s="143"/>
      <c r="F366" s="143"/>
      <c r="G366" s="143"/>
      <c r="H366" s="143"/>
      <c r="I366" s="136"/>
      <c r="J366" s="136"/>
      <c r="K366" s="143"/>
    </row>
    <row r="367" spans="2:11">
      <c r="B367" s="135"/>
      <c r="C367" s="143"/>
      <c r="D367" s="143"/>
      <c r="E367" s="143"/>
      <c r="F367" s="143"/>
      <c r="G367" s="143"/>
      <c r="H367" s="143"/>
      <c r="I367" s="136"/>
      <c r="J367" s="136"/>
      <c r="K367" s="143"/>
    </row>
    <row r="368" spans="2:11">
      <c r="B368" s="135"/>
      <c r="C368" s="143"/>
      <c r="D368" s="143"/>
      <c r="E368" s="143"/>
      <c r="F368" s="143"/>
      <c r="G368" s="143"/>
      <c r="H368" s="143"/>
      <c r="I368" s="136"/>
      <c r="J368" s="136"/>
      <c r="K368" s="143"/>
    </row>
    <row r="369" spans="2:11">
      <c r="B369" s="135"/>
      <c r="C369" s="143"/>
      <c r="D369" s="143"/>
      <c r="E369" s="143"/>
      <c r="F369" s="143"/>
      <c r="G369" s="143"/>
      <c r="H369" s="143"/>
      <c r="I369" s="136"/>
      <c r="J369" s="136"/>
      <c r="K369" s="143"/>
    </row>
    <row r="370" spans="2:11">
      <c r="B370" s="135"/>
      <c r="C370" s="143"/>
      <c r="D370" s="143"/>
      <c r="E370" s="143"/>
      <c r="F370" s="143"/>
      <c r="G370" s="143"/>
      <c r="H370" s="143"/>
      <c r="I370" s="136"/>
      <c r="J370" s="136"/>
      <c r="K370" s="143"/>
    </row>
    <row r="371" spans="2:11">
      <c r="B371" s="135"/>
      <c r="C371" s="143"/>
      <c r="D371" s="143"/>
      <c r="E371" s="143"/>
      <c r="F371" s="143"/>
      <c r="G371" s="143"/>
      <c r="H371" s="143"/>
      <c r="I371" s="136"/>
      <c r="J371" s="136"/>
      <c r="K371" s="143"/>
    </row>
    <row r="372" spans="2:11">
      <c r="B372" s="135"/>
      <c r="C372" s="143"/>
      <c r="D372" s="143"/>
      <c r="E372" s="143"/>
      <c r="F372" s="143"/>
      <c r="G372" s="143"/>
      <c r="H372" s="143"/>
      <c r="I372" s="136"/>
      <c r="J372" s="136"/>
      <c r="K372" s="143"/>
    </row>
    <row r="373" spans="2:11">
      <c r="B373" s="135"/>
      <c r="C373" s="143"/>
      <c r="D373" s="143"/>
      <c r="E373" s="143"/>
      <c r="F373" s="143"/>
      <c r="G373" s="143"/>
      <c r="H373" s="143"/>
      <c r="I373" s="136"/>
      <c r="J373" s="136"/>
      <c r="K373" s="143"/>
    </row>
    <row r="374" spans="2:11">
      <c r="B374" s="135"/>
      <c r="C374" s="143"/>
      <c r="D374" s="143"/>
      <c r="E374" s="143"/>
      <c r="F374" s="143"/>
      <c r="G374" s="143"/>
      <c r="H374" s="143"/>
      <c r="I374" s="136"/>
      <c r="J374" s="136"/>
      <c r="K374" s="143"/>
    </row>
    <row r="375" spans="2:11">
      <c r="B375" s="135"/>
      <c r="C375" s="143"/>
      <c r="D375" s="143"/>
      <c r="E375" s="143"/>
      <c r="F375" s="143"/>
      <c r="G375" s="143"/>
      <c r="H375" s="143"/>
      <c r="I375" s="136"/>
      <c r="J375" s="136"/>
      <c r="K375" s="143"/>
    </row>
    <row r="376" spans="2:11">
      <c r="B376" s="135"/>
      <c r="C376" s="143"/>
      <c r="D376" s="143"/>
      <c r="E376" s="143"/>
      <c r="F376" s="143"/>
      <c r="G376" s="143"/>
      <c r="H376" s="143"/>
      <c r="I376" s="136"/>
      <c r="J376" s="136"/>
      <c r="K376" s="143"/>
    </row>
    <row r="377" spans="2:11">
      <c r="B377" s="135"/>
      <c r="C377" s="143"/>
      <c r="D377" s="143"/>
      <c r="E377" s="143"/>
      <c r="F377" s="143"/>
      <c r="G377" s="143"/>
      <c r="H377" s="143"/>
      <c r="I377" s="136"/>
      <c r="J377" s="136"/>
      <c r="K377" s="143"/>
    </row>
    <row r="378" spans="2:11">
      <c r="B378" s="135"/>
      <c r="C378" s="143"/>
      <c r="D378" s="143"/>
      <c r="E378" s="143"/>
      <c r="F378" s="143"/>
      <c r="G378" s="143"/>
      <c r="H378" s="143"/>
      <c r="I378" s="136"/>
      <c r="J378" s="136"/>
      <c r="K378" s="143"/>
    </row>
    <row r="379" spans="2:11">
      <c r="B379" s="135"/>
      <c r="C379" s="143"/>
      <c r="D379" s="143"/>
      <c r="E379" s="143"/>
      <c r="F379" s="143"/>
      <c r="G379" s="143"/>
      <c r="H379" s="143"/>
      <c r="I379" s="136"/>
      <c r="J379" s="136"/>
      <c r="K379" s="143"/>
    </row>
    <row r="380" spans="2:11">
      <c r="B380" s="135"/>
      <c r="C380" s="143"/>
      <c r="D380" s="143"/>
      <c r="E380" s="143"/>
      <c r="F380" s="143"/>
      <c r="G380" s="143"/>
      <c r="H380" s="143"/>
      <c r="I380" s="136"/>
      <c r="J380" s="136"/>
      <c r="K380" s="143"/>
    </row>
    <row r="381" spans="2:11">
      <c r="B381" s="135"/>
      <c r="C381" s="143"/>
      <c r="D381" s="143"/>
      <c r="E381" s="143"/>
      <c r="F381" s="143"/>
      <c r="G381" s="143"/>
      <c r="H381" s="143"/>
      <c r="I381" s="136"/>
      <c r="J381" s="136"/>
      <c r="K381" s="143"/>
    </row>
    <row r="382" spans="2:11">
      <c r="B382" s="135"/>
      <c r="C382" s="143"/>
      <c r="D382" s="143"/>
      <c r="E382" s="143"/>
      <c r="F382" s="143"/>
      <c r="G382" s="143"/>
      <c r="H382" s="143"/>
      <c r="I382" s="136"/>
      <c r="J382" s="136"/>
      <c r="K382" s="143"/>
    </row>
    <row r="383" spans="2:11">
      <c r="B383" s="135"/>
      <c r="C383" s="143"/>
      <c r="D383" s="143"/>
      <c r="E383" s="143"/>
      <c r="F383" s="143"/>
      <c r="G383" s="143"/>
      <c r="H383" s="143"/>
      <c r="I383" s="136"/>
      <c r="J383" s="136"/>
      <c r="K383" s="143"/>
    </row>
    <row r="384" spans="2:11">
      <c r="B384" s="135"/>
      <c r="C384" s="143"/>
      <c r="D384" s="143"/>
      <c r="E384" s="143"/>
      <c r="F384" s="143"/>
      <c r="G384" s="143"/>
      <c r="H384" s="143"/>
      <c r="I384" s="136"/>
      <c r="J384" s="136"/>
      <c r="K384" s="143"/>
    </row>
    <row r="385" spans="2:11">
      <c r="B385" s="135"/>
      <c r="C385" s="143"/>
      <c r="D385" s="143"/>
      <c r="E385" s="143"/>
      <c r="F385" s="143"/>
      <c r="G385" s="143"/>
      <c r="H385" s="143"/>
      <c r="I385" s="136"/>
      <c r="J385" s="136"/>
      <c r="K385" s="143"/>
    </row>
    <row r="386" spans="2:11">
      <c r="B386" s="135"/>
      <c r="C386" s="143"/>
      <c r="D386" s="143"/>
      <c r="E386" s="143"/>
      <c r="F386" s="143"/>
      <c r="G386" s="143"/>
      <c r="H386" s="143"/>
      <c r="I386" s="136"/>
      <c r="J386" s="136"/>
      <c r="K386" s="143"/>
    </row>
    <row r="387" spans="2:11">
      <c r="B387" s="135"/>
      <c r="C387" s="143"/>
      <c r="D387" s="143"/>
      <c r="E387" s="143"/>
      <c r="F387" s="143"/>
      <c r="G387" s="143"/>
      <c r="H387" s="143"/>
      <c r="I387" s="136"/>
      <c r="J387" s="136"/>
      <c r="K387" s="143"/>
    </row>
    <row r="388" spans="2:11">
      <c r="B388" s="135"/>
      <c r="C388" s="143"/>
      <c r="D388" s="143"/>
      <c r="E388" s="143"/>
      <c r="F388" s="143"/>
      <c r="G388" s="143"/>
      <c r="H388" s="143"/>
      <c r="I388" s="136"/>
      <c r="J388" s="136"/>
      <c r="K388" s="143"/>
    </row>
    <row r="389" spans="2:11">
      <c r="B389" s="135"/>
      <c r="C389" s="143"/>
      <c r="D389" s="143"/>
      <c r="E389" s="143"/>
      <c r="F389" s="143"/>
      <c r="G389" s="143"/>
      <c r="H389" s="143"/>
      <c r="I389" s="136"/>
      <c r="J389" s="136"/>
      <c r="K389" s="143"/>
    </row>
    <row r="390" spans="2:11">
      <c r="B390" s="135"/>
      <c r="C390" s="143"/>
      <c r="D390" s="143"/>
      <c r="E390" s="143"/>
      <c r="F390" s="143"/>
      <c r="G390" s="143"/>
      <c r="H390" s="143"/>
      <c r="I390" s="136"/>
      <c r="J390" s="136"/>
      <c r="K390" s="143"/>
    </row>
    <row r="391" spans="2:11">
      <c r="B391" s="135"/>
      <c r="C391" s="143"/>
      <c r="D391" s="143"/>
      <c r="E391" s="143"/>
      <c r="F391" s="143"/>
      <c r="G391" s="143"/>
      <c r="H391" s="143"/>
      <c r="I391" s="136"/>
      <c r="J391" s="136"/>
      <c r="K391" s="143"/>
    </row>
    <row r="392" spans="2:11">
      <c r="B392" s="135"/>
      <c r="C392" s="143"/>
      <c r="D392" s="143"/>
      <c r="E392" s="143"/>
      <c r="F392" s="143"/>
      <c r="G392" s="143"/>
      <c r="H392" s="143"/>
      <c r="I392" s="136"/>
      <c r="J392" s="136"/>
      <c r="K392" s="143"/>
    </row>
    <row r="393" spans="2:11">
      <c r="B393" s="135"/>
      <c r="C393" s="143"/>
      <c r="D393" s="143"/>
      <c r="E393" s="143"/>
      <c r="F393" s="143"/>
      <c r="G393" s="143"/>
      <c r="H393" s="143"/>
      <c r="I393" s="136"/>
      <c r="J393" s="136"/>
      <c r="K393" s="143"/>
    </row>
    <row r="394" spans="2:11">
      <c r="B394" s="135"/>
      <c r="C394" s="143"/>
      <c r="D394" s="143"/>
      <c r="E394" s="143"/>
      <c r="F394" s="143"/>
      <c r="G394" s="143"/>
      <c r="H394" s="143"/>
      <c r="I394" s="136"/>
      <c r="J394" s="136"/>
      <c r="K394" s="143"/>
    </row>
    <row r="395" spans="2:11">
      <c r="B395" s="135"/>
      <c r="C395" s="143"/>
      <c r="D395" s="143"/>
      <c r="E395" s="143"/>
      <c r="F395" s="143"/>
      <c r="G395" s="143"/>
      <c r="H395" s="143"/>
      <c r="I395" s="136"/>
      <c r="J395" s="136"/>
      <c r="K395" s="143"/>
    </row>
    <row r="396" spans="2:11">
      <c r="B396" s="135"/>
      <c r="C396" s="143"/>
      <c r="D396" s="143"/>
      <c r="E396" s="143"/>
      <c r="F396" s="143"/>
      <c r="G396" s="143"/>
      <c r="H396" s="143"/>
      <c r="I396" s="136"/>
      <c r="J396" s="136"/>
      <c r="K396" s="143"/>
    </row>
    <row r="397" spans="2:11">
      <c r="B397" s="135"/>
      <c r="C397" s="143"/>
      <c r="D397" s="143"/>
      <c r="E397" s="143"/>
      <c r="F397" s="143"/>
      <c r="G397" s="143"/>
      <c r="H397" s="143"/>
      <c r="I397" s="136"/>
      <c r="J397" s="136"/>
      <c r="K397" s="143"/>
    </row>
    <row r="398" spans="2:11">
      <c r="B398" s="135"/>
      <c r="C398" s="143"/>
      <c r="D398" s="143"/>
      <c r="E398" s="143"/>
      <c r="F398" s="143"/>
      <c r="G398" s="143"/>
      <c r="H398" s="143"/>
      <c r="I398" s="136"/>
      <c r="J398" s="136"/>
      <c r="K398" s="143"/>
    </row>
    <row r="399" spans="2:11">
      <c r="B399" s="135"/>
      <c r="C399" s="143"/>
      <c r="D399" s="143"/>
      <c r="E399" s="143"/>
      <c r="F399" s="143"/>
      <c r="G399" s="143"/>
      <c r="H399" s="143"/>
      <c r="I399" s="136"/>
      <c r="J399" s="136"/>
      <c r="K399" s="143"/>
    </row>
    <row r="400" spans="2:11">
      <c r="B400" s="135"/>
      <c r="C400" s="143"/>
      <c r="D400" s="143"/>
      <c r="E400" s="143"/>
      <c r="F400" s="143"/>
      <c r="G400" s="143"/>
      <c r="H400" s="143"/>
      <c r="I400" s="136"/>
      <c r="J400" s="136"/>
      <c r="K400" s="143"/>
    </row>
    <row r="401" spans="2:11">
      <c r="B401" s="135"/>
      <c r="C401" s="143"/>
      <c r="D401" s="143"/>
      <c r="E401" s="143"/>
      <c r="F401" s="143"/>
      <c r="G401" s="143"/>
      <c r="H401" s="143"/>
      <c r="I401" s="136"/>
      <c r="J401" s="136"/>
      <c r="K401" s="143"/>
    </row>
    <row r="402" spans="2:11">
      <c r="B402" s="135"/>
      <c r="C402" s="143"/>
      <c r="D402" s="143"/>
      <c r="E402" s="143"/>
      <c r="F402" s="143"/>
      <c r="G402" s="143"/>
      <c r="H402" s="143"/>
      <c r="I402" s="136"/>
      <c r="J402" s="136"/>
      <c r="K402" s="143"/>
    </row>
    <row r="403" spans="2:11">
      <c r="B403" s="135"/>
      <c r="C403" s="143"/>
      <c r="D403" s="143"/>
      <c r="E403" s="143"/>
      <c r="F403" s="143"/>
      <c r="G403" s="143"/>
      <c r="H403" s="143"/>
      <c r="I403" s="136"/>
      <c r="J403" s="136"/>
      <c r="K403" s="143"/>
    </row>
    <row r="404" spans="2:11">
      <c r="B404" s="135"/>
      <c r="C404" s="143"/>
      <c r="D404" s="143"/>
      <c r="E404" s="143"/>
      <c r="F404" s="143"/>
      <c r="G404" s="143"/>
      <c r="H404" s="143"/>
      <c r="I404" s="136"/>
      <c r="J404" s="136"/>
      <c r="K404" s="143"/>
    </row>
    <row r="405" spans="2:11">
      <c r="B405" s="135"/>
      <c r="C405" s="143"/>
      <c r="D405" s="143"/>
      <c r="E405" s="143"/>
      <c r="F405" s="143"/>
      <c r="G405" s="143"/>
      <c r="H405" s="143"/>
      <c r="I405" s="136"/>
      <c r="J405" s="136"/>
      <c r="K405" s="143"/>
    </row>
    <row r="406" spans="2:11">
      <c r="B406" s="135"/>
      <c r="C406" s="143"/>
      <c r="D406" s="143"/>
      <c r="E406" s="143"/>
      <c r="F406" s="143"/>
      <c r="G406" s="143"/>
      <c r="H406" s="143"/>
      <c r="I406" s="136"/>
      <c r="J406" s="136"/>
      <c r="K406" s="143"/>
    </row>
    <row r="407" spans="2:11">
      <c r="B407" s="135"/>
      <c r="C407" s="143"/>
      <c r="D407" s="143"/>
      <c r="E407" s="143"/>
      <c r="F407" s="143"/>
      <c r="G407" s="143"/>
      <c r="H407" s="143"/>
      <c r="I407" s="136"/>
      <c r="J407" s="136"/>
      <c r="K407" s="143"/>
    </row>
    <row r="408" spans="2:11">
      <c r="B408" s="135"/>
      <c r="C408" s="143"/>
      <c r="D408" s="143"/>
      <c r="E408" s="143"/>
      <c r="F408" s="143"/>
      <c r="G408" s="143"/>
      <c r="H408" s="143"/>
      <c r="I408" s="136"/>
      <c r="J408" s="136"/>
      <c r="K408" s="143"/>
    </row>
    <row r="409" spans="2:11">
      <c r="B409" s="135"/>
      <c r="C409" s="143"/>
      <c r="D409" s="143"/>
      <c r="E409" s="143"/>
      <c r="F409" s="143"/>
      <c r="G409" s="143"/>
      <c r="H409" s="143"/>
      <c r="I409" s="136"/>
      <c r="J409" s="136"/>
      <c r="K409" s="143"/>
    </row>
    <row r="410" spans="2:11">
      <c r="B410" s="135"/>
      <c r="C410" s="143"/>
      <c r="D410" s="143"/>
      <c r="E410" s="143"/>
      <c r="F410" s="143"/>
      <c r="G410" s="143"/>
      <c r="H410" s="143"/>
      <c r="I410" s="136"/>
      <c r="J410" s="136"/>
      <c r="K410" s="143"/>
    </row>
    <row r="411" spans="2:11">
      <c r="B411" s="135"/>
      <c r="C411" s="143"/>
      <c r="D411" s="143"/>
      <c r="E411" s="143"/>
      <c r="F411" s="143"/>
      <c r="G411" s="143"/>
      <c r="H411" s="143"/>
      <c r="I411" s="136"/>
      <c r="J411" s="136"/>
      <c r="K411" s="143"/>
    </row>
    <row r="412" spans="2:11">
      <c r="B412" s="135"/>
      <c r="C412" s="143"/>
      <c r="D412" s="143"/>
      <c r="E412" s="143"/>
      <c r="F412" s="143"/>
      <c r="G412" s="143"/>
      <c r="H412" s="143"/>
      <c r="I412" s="136"/>
      <c r="J412" s="136"/>
      <c r="K412" s="143"/>
    </row>
    <row r="413" spans="2:11">
      <c r="B413" s="135"/>
      <c r="C413" s="143"/>
      <c r="D413" s="143"/>
      <c r="E413" s="143"/>
      <c r="F413" s="143"/>
      <c r="G413" s="143"/>
      <c r="H413" s="143"/>
      <c r="I413" s="136"/>
      <c r="J413" s="136"/>
      <c r="K413" s="143"/>
    </row>
    <row r="414" spans="2:11">
      <c r="B414" s="135"/>
      <c r="C414" s="143"/>
      <c r="D414" s="143"/>
      <c r="E414" s="143"/>
      <c r="F414" s="143"/>
      <c r="G414" s="143"/>
      <c r="H414" s="143"/>
      <c r="I414" s="136"/>
      <c r="J414" s="136"/>
      <c r="K414" s="143"/>
    </row>
    <row r="415" spans="2:11">
      <c r="B415" s="135"/>
      <c r="C415" s="143"/>
      <c r="D415" s="143"/>
      <c r="E415" s="143"/>
      <c r="F415" s="143"/>
      <c r="G415" s="143"/>
      <c r="H415" s="143"/>
      <c r="I415" s="136"/>
      <c r="J415" s="136"/>
      <c r="K415" s="143"/>
    </row>
    <row r="416" spans="2:11">
      <c r="B416" s="135"/>
      <c r="C416" s="143"/>
      <c r="D416" s="143"/>
      <c r="E416" s="143"/>
      <c r="F416" s="143"/>
      <c r="G416" s="143"/>
      <c r="H416" s="143"/>
      <c r="I416" s="136"/>
      <c r="J416" s="136"/>
      <c r="K416" s="143"/>
    </row>
    <row r="417" spans="2:11">
      <c r="B417" s="135"/>
      <c r="C417" s="143"/>
      <c r="D417" s="143"/>
      <c r="E417" s="143"/>
      <c r="F417" s="143"/>
      <c r="G417" s="143"/>
      <c r="H417" s="143"/>
      <c r="I417" s="136"/>
      <c r="J417" s="136"/>
      <c r="K417" s="143"/>
    </row>
    <row r="418" spans="2:11">
      <c r="B418" s="135"/>
      <c r="C418" s="143"/>
      <c r="D418" s="143"/>
      <c r="E418" s="143"/>
      <c r="F418" s="143"/>
      <c r="G418" s="143"/>
      <c r="H418" s="143"/>
      <c r="I418" s="136"/>
      <c r="J418" s="136"/>
      <c r="K418" s="143"/>
    </row>
    <row r="419" spans="2:11">
      <c r="B419" s="135"/>
      <c r="C419" s="143"/>
      <c r="D419" s="143"/>
      <c r="E419" s="143"/>
      <c r="F419" s="143"/>
      <c r="G419" s="143"/>
      <c r="H419" s="143"/>
      <c r="I419" s="136"/>
      <c r="J419" s="136"/>
      <c r="K419" s="143"/>
    </row>
    <row r="420" spans="2:11">
      <c r="B420" s="135"/>
      <c r="C420" s="143"/>
      <c r="D420" s="143"/>
      <c r="E420" s="143"/>
      <c r="F420" s="143"/>
      <c r="G420" s="143"/>
      <c r="H420" s="143"/>
      <c r="I420" s="136"/>
      <c r="J420" s="136"/>
      <c r="K420" s="143"/>
    </row>
    <row r="421" spans="2:11">
      <c r="B421" s="135"/>
      <c r="C421" s="143"/>
      <c r="D421" s="143"/>
      <c r="E421" s="143"/>
      <c r="F421" s="143"/>
      <c r="G421" s="143"/>
      <c r="H421" s="143"/>
      <c r="I421" s="136"/>
      <c r="J421" s="136"/>
      <c r="K421" s="143"/>
    </row>
    <row r="422" spans="2:11">
      <c r="B422" s="135"/>
      <c r="C422" s="143"/>
      <c r="D422" s="143"/>
      <c r="E422" s="143"/>
      <c r="F422" s="143"/>
      <c r="G422" s="143"/>
      <c r="H422" s="143"/>
      <c r="I422" s="136"/>
      <c r="J422" s="136"/>
      <c r="K422" s="143"/>
    </row>
    <row r="423" spans="2:11">
      <c r="B423" s="135"/>
      <c r="C423" s="143"/>
      <c r="D423" s="143"/>
      <c r="E423" s="143"/>
      <c r="F423" s="143"/>
      <c r="G423" s="143"/>
      <c r="H423" s="143"/>
      <c r="I423" s="136"/>
      <c r="J423" s="136"/>
      <c r="K423" s="143"/>
    </row>
    <row r="424" spans="2:11">
      <c r="B424" s="135"/>
      <c r="C424" s="143"/>
      <c r="D424" s="143"/>
      <c r="E424" s="143"/>
      <c r="F424" s="143"/>
      <c r="G424" s="143"/>
      <c r="H424" s="143"/>
      <c r="I424" s="136"/>
      <c r="J424" s="136"/>
      <c r="K424" s="143"/>
    </row>
    <row r="425" spans="2:11">
      <c r="B425" s="135"/>
      <c r="C425" s="143"/>
      <c r="D425" s="143"/>
      <c r="E425" s="143"/>
      <c r="F425" s="143"/>
      <c r="G425" s="143"/>
      <c r="H425" s="143"/>
      <c r="I425" s="136"/>
      <c r="J425" s="136"/>
      <c r="K425" s="143"/>
    </row>
    <row r="426" spans="2:11">
      <c r="B426" s="135"/>
      <c r="C426" s="143"/>
      <c r="D426" s="143"/>
      <c r="E426" s="143"/>
      <c r="F426" s="143"/>
      <c r="G426" s="143"/>
      <c r="H426" s="143"/>
      <c r="I426" s="136"/>
      <c r="J426" s="136"/>
      <c r="K426" s="143"/>
    </row>
    <row r="427" spans="2:11">
      <c r="B427" s="135"/>
      <c r="C427" s="143"/>
      <c r="D427" s="143"/>
      <c r="E427" s="143"/>
      <c r="F427" s="143"/>
      <c r="G427" s="143"/>
      <c r="H427" s="143"/>
      <c r="I427" s="136"/>
      <c r="J427" s="136"/>
      <c r="K427" s="143"/>
    </row>
    <row r="428" spans="2:11">
      <c r="B428" s="135"/>
      <c r="C428" s="143"/>
      <c r="D428" s="143"/>
      <c r="E428" s="143"/>
      <c r="F428" s="143"/>
      <c r="G428" s="143"/>
      <c r="H428" s="143"/>
      <c r="I428" s="136"/>
      <c r="J428" s="136"/>
      <c r="K428" s="143"/>
    </row>
    <row r="429" spans="2:11">
      <c r="B429" s="135"/>
      <c r="C429" s="143"/>
      <c r="D429" s="143"/>
      <c r="E429" s="143"/>
      <c r="F429" s="143"/>
      <c r="G429" s="143"/>
      <c r="H429" s="143"/>
      <c r="I429" s="136"/>
      <c r="J429" s="136"/>
      <c r="K429" s="143"/>
    </row>
    <row r="430" spans="2:11">
      <c r="B430" s="135"/>
      <c r="C430" s="143"/>
      <c r="D430" s="143"/>
      <c r="E430" s="143"/>
      <c r="F430" s="143"/>
      <c r="G430" s="143"/>
      <c r="H430" s="143"/>
      <c r="I430" s="136"/>
      <c r="J430" s="136"/>
      <c r="K430" s="143"/>
    </row>
    <row r="431" spans="2:11">
      <c r="B431" s="135"/>
      <c r="C431" s="143"/>
      <c r="D431" s="143"/>
      <c r="E431" s="143"/>
      <c r="F431" s="143"/>
      <c r="G431" s="143"/>
      <c r="H431" s="143"/>
      <c r="I431" s="136"/>
      <c r="J431" s="136"/>
      <c r="K431" s="143"/>
    </row>
    <row r="432" spans="2:11">
      <c r="B432" s="135"/>
      <c r="C432" s="143"/>
      <c r="D432" s="143"/>
      <c r="E432" s="143"/>
      <c r="F432" s="143"/>
      <c r="G432" s="143"/>
      <c r="H432" s="143"/>
      <c r="I432" s="136"/>
      <c r="J432" s="136"/>
      <c r="K432" s="143"/>
    </row>
    <row r="433" spans="2:11">
      <c r="B433" s="135"/>
      <c r="C433" s="143"/>
      <c r="D433" s="143"/>
      <c r="E433" s="143"/>
      <c r="F433" s="143"/>
      <c r="G433" s="143"/>
      <c r="H433" s="143"/>
      <c r="I433" s="136"/>
      <c r="J433" s="136"/>
      <c r="K433" s="143"/>
    </row>
    <row r="434" spans="2:11">
      <c r="B434" s="135"/>
      <c r="C434" s="143"/>
      <c r="D434" s="143"/>
      <c r="E434" s="143"/>
      <c r="F434" s="143"/>
      <c r="G434" s="143"/>
      <c r="H434" s="143"/>
      <c r="I434" s="136"/>
      <c r="J434" s="136"/>
      <c r="K434" s="143"/>
    </row>
    <row r="435" spans="2:11">
      <c r="B435" s="135"/>
      <c r="C435" s="143"/>
      <c r="D435" s="143"/>
      <c r="E435" s="143"/>
      <c r="F435" s="143"/>
      <c r="G435" s="143"/>
      <c r="H435" s="143"/>
      <c r="I435" s="136"/>
      <c r="J435" s="136"/>
      <c r="K435" s="143"/>
    </row>
    <row r="436" spans="2:11">
      <c r="B436" s="135"/>
      <c r="C436" s="143"/>
      <c r="D436" s="143"/>
      <c r="E436" s="143"/>
      <c r="F436" s="143"/>
      <c r="G436" s="143"/>
      <c r="H436" s="143"/>
      <c r="I436" s="136"/>
      <c r="J436" s="136"/>
      <c r="K436" s="143"/>
    </row>
    <row r="437" spans="2:11">
      <c r="B437" s="135"/>
      <c r="C437" s="143"/>
      <c r="D437" s="143"/>
      <c r="E437" s="143"/>
      <c r="F437" s="143"/>
      <c r="G437" s="143"/>
      <c r="H437" s="143"/>
      <c r="I437" s="136"/>
      <c r="J437" s="136"/>
      <c r="K437" s="143"/>
    </row>
    <row r="438" spans="2:11">
      <c r="B438" s="135"/>
      <c r="C438" s="143"/>
      <c r="D438" s="143"/>
      <c r="E438" s="143"/>
      <c r="F438" s="143"/>
      <c r="G438" s="143"/>
      <c r="H438" s="143"/>
      <c r="I438" s="136"/>
      <c r="J438" s="136"/>
      <c r="K438" s="143"/>
    </row>
    <row r="439" spans="2:11">
      <c r="B439" s="135"/>
      <c r="C439" s="143"/>
      <c r="D439" s="143"/>
      <c r="E439" s="143"/>
      <c r="F439" s="143"/>
      <c r="G439" s="143"/>
      <c r="H439" s="143"/>
      <c r="I439" s="136"/>
      <c r="J439" s="136"/>
      <c r="K439" s="143"/>
    </row>
    <row r="440" spans="2:11">
      <c r="B440" s="135"/>
      <c r="C440" s="143"/>
      <c r="D440" s="143"/>
      <c r="E440" s="143"/>
      <c r="F440" s="143"/>
      <c r="G440" s="143"/>
      <c r="H440" s="143"/>
      <c r="I440" s="136"/>
      <c r="J440" s="136"/>
      <c r="K440" s="143"/>
    </row>
    <row r="441" spans="2:11">
      <c r="B441" s="135"/>
      <c r="C441" s="143"/>
      <c r="D441" s="143"/>
      <c r="E441" s="143"/>
      <c r="F441" s="143"/>
      <c r="G441" s="143"/>
      <c r="H441" s="143"/>
      <c r="I441" s="136"/>
      <c r="J441" s="136"/>
      <c r="K441" s="143"/>
    </row>
    <row r="442" spans="2:11">
      <c r="B442" s="135"/>
      <c r="C442" s="143"/>
      <c r="D442" s="143"/>
      <c r="E442" s="143"/>
      <c r="F442" s="143"/>
      <c r="G442" s="143"/>
      <c r="H442" s="143"/>
      <c r="I442" s="136"/>
      <c r="J442" s="136"/>
      <c r="K442" s="143"/>
    </row>
    <row r="443" spans="2:11">
      <c r="B443" s="135"/>
      <c r="C443" s="143"/>
      <c r="D443" s="143"/>
      <c r="E443" s="143"/>
      <c r="F443" s="143"/>
      <c r="G443" s="143"/>
      <c r="H443" s="143"/>
      <c r="I443" s="136"/>
      <c r="J443" s="136"/>
      <c r="K443" s="143"/>
    </row>
    <row r="444" spans="2:11">
      <c r="B444" s="135"/>
      <c r="C444" s="143"/>
      <c r="D444" s="143"/>
      <c r="E444" s="143"/>
      <c r="F444" s="143"/>
      <c r="G444" s="143"/>
      <c r="H444" s="143"/>
      <c r="I444" s="136"/>
      <c r="J444" s="136"/>
      <c r="K444" s="143"/>
    </row>
    <row r="445" spans="2:11">
      <c r="B445" s="135"/>
      <c r="C445" s="143"/>
      <c r="D445" s="143"/>
      <c r="E445" s="143"/>
      <c r="F445" s="143"/>
      <c r="G445" s="143"/>
      <c r="H445" s="143"/>
      <c r="I445" s="136"/>
      <c r="J445" s="136"/>
      <c r="K445" s="143"/>
    </row>
    <row r="446" spans="2:11">
      <c r="B446" s="135"/>
      <c r="C446" s="143"/>
      <c r="D446" s="143"/>
      <c r="E446" s="143"/>
      <c r="F446" s="143"/>
      <c r="G446" s="143"/>
      <c r="H446" s="143"/>
      <c r="I446" s="136"/>
      <c r="J446" s="136"/>
      <c r="K446" s="143"/>
    </row>
    <row r="447" spans="2:11">
      <c r="B447" s="135"/>
      <c r="C447" s="143"/>
      <c r="D447" s="143"/>
      <c r="E447" s="143"/>
      <c r="F447" s="143"/>
      <c r="G447" s="143"/>
      <c r="H447" s="143"/>
      <c r="I447" s="136"/>
      <c r="J447" s="136"/>
      <c r="K447" s="143"/>
    </row>
    <row r="448" spans="2:11">
      <c r="B448" s="135"/>
      <c r="C448" s="143"/>
      <c r="D448" s="143"/>
      <c r="E448" s="143"/>
      <c r="F448" s="143"/>
      <c r="G448" s="143"/>
      <c r="H448" s="143"/>
      <c r="I448" s="136"/>
      <c r="J448" s="136"/>
      <c r="K448" s="143"/>
    </row>
    <row r="449" spans="2:11">
      <c r="B449" s="135"/>
      <c r="C449" s="143"/>
      <c r="D449" s="143"/>
      <c r="E449" s="143"/>
      <c r="F449" s="143"/>
      <c r="G449" s="143"/>
      <c r="H449" s="143"/>
      <c r="I449" s="136"/>
      <c r="J449" s="136"/>
      <c r="K449" s="143"/>
    </row>
    <row r="450" spans="2:11">
      <c r="B450" s="135"/>
      <c r="C450" s="143"/>
      <c r="D450" s="143"/>
      <c r="E450" s="143"/>
      <c r="F450" s="143"/>
      <c r="G450" s="143"/>
      <c r="H450" s="143"/>
      <c r="I450" s="136"/>
      <c r="J450" s="136"/>
      <c r="K450" s="143"/>
    </row>
    <row r="451" spans="2:11">
      <c r="B451" s="135"/>
      <c r="C451" s="143"/>
      <c r="D451" s="143"/>
      <c r="E451" s="143"/>
      <c r="F451" s="143"/>
      <c r="G451" s="143"/>
      <c r="H451" s="143"/>
      <c r="I451" s="136"/>
      <c r="J451" s="136"/>
      <c r="K451" s="143"/>
    </row>
    <row r="452" spans="2:11">
      <c r="B452" s="135"/>
      <c r="C452" s="143"/>
      <c r="D452" s="143"/>
      <c r="E452" s="143"/>
      <c r="F452" s="143"/>
      <c r="G452" s="143"/>
      <c r="H452" s="143"/>
      <c r="I452" s="136"/>
      <c r="J452" s="136"/>
      <c r="K452" s="143"/>
    </row>
    <row r="453" spans="2:11">
      <c r="B453" s="135"/>
      <c r="C453" s="143"/>
      <c r="D453" s="143"/>
      <c r="E453" s="143"/>
      <c r="F453" s="143"/>
      <c r="G453" s="143"/>
      <c r="H453" s="143"/>
      <c r="I453" s="136"/>
      <c r="J453" s="136"/>
      <c r="K453" s="143"/>
    </row>
    <row r="454" spans="2:11">
      <c r="B454" s="135"/>
      <c r="C454" s="143"/>
      <c r="D454" s="143"/>
      <c r="E454" s="143"/>
      <c r="F454" s="143"/>
      <c r="G454" s="143"/>
      <c r="H454" s="143"/>
      <c r="I454" s="136"/>
      <c r="J454" s="136"/>
      <c r="K454" s="143"/>
    </row>
    <row r="455" spans="2:11">
      <c r="B455" s="135"/>
      <c r="C455" s="143"/>
      <c r="D455" s="143"/>
      <c r="E455" s="143"/>
      <c r="F455" s="143"/>
      <c r="G455" s="143"/>
      <c r="H455" s="143"/>
      <c r="I455" s="136"/>
      <c r="J455" s="136"/>
      <c r="K455" s="143"/>
    </row>
    <row r="456" spans="2:11">
      <c r="B456" s="135"/>
      <c r="C456" s="143"/>
      <c r="D456" s="143"/>
      <c r="E456" s="143"/>
      <c r="F456" s="143"/>
      <c r="G456" s="143"/>
      <c r="H456" s="143"/>
      <c r="I456" s="136"/>
      <c r="J456" s="136"/>
      <c r="K456" s="143"/>
    </row>
    <row r="457" spans="2:11">
      <c r="B457" s="135"/>
      <c r="C457" s="143"/>
      <c r="D457" s="143"/>
      <c r="E457" s="143"/>
      <c r="F457" s="143"/>
      <c r="G457" s="143"/>
      <c r="H457" s="143"/>
      <c r="I457" s="136"/>
      <c r="J457" s="136"/>
      <c r="K457" s="143"/>
    </row>
    <row r="458" spans="2:11">
      <c r="B458" s="135"/>
      <c r="C458" s="143"/>
      <c r="D458" s="143"/>
      <c r="E458" s="143"/>
      <c r="F458" s="143"/>
      <c r="G458" s="143"/>
      <c r="H458" s="143"/>
      <c r="I458" s="136"/>
      <c r="J458" s="136"/>
      <c r="K458" s="143"/>
    </row>
    <row r="459" spans="2:11">
      <c r="B459" s="135"/>
      <c r="C459" s="143"/>
      <c r="D459" s="143"/>
      <c r="E459" s="143"/>
      <c r="F459" s="143"/>
      <c r="G459" s="143"/>
      <c r="H459" s="143"/>
      <c r="I459" s="136"/>
      <c r="J459" s="136"/>
      <c r="K459" s="143"/>
    </row>
    <row r="460" spans="2:11">
      <c r="B460" s="135"/>
      <c r="C460" s="143"/>
      <c r="D460" s="143"/>
      <c r="E460" s="143"/>
      <c r="F460" s="143"/>
      <c r="G460" s="143"/>
      <c r="H460" s="143"/>
      <c r="I460" s="136"/>
      <c r="J460" s="136"/>
      <c r="K460" s="143"/>
    </row>
    <row r="461" spans="2:11">
      <c r="B461" s="135"/>
      <c r="C461" s="143"/>
      <c r="D461" s="143"/>
      <c r="E461" s="143"/>
      <c r="F461" s="143"/>
      <c r="G461" s="143"/>
      <c r="H461" s="143"/>
      <c r="I461" s="136"/>
      <c r="J461" s="136"/>
      <c r="K461" s="143"/>
    </row>
    <row r="462" spans="2:11">
      <c r="B462" s="135"/>
      <c r="C462" s="143"/>
      <c r="D462" s="143"/>
      <c r="E462" s="143"/>
      <c r="F462" s="143"/>
      <c r="G462" s="143"/>
      <c r="H462" s="143"/>
      <c r="I462" s="136"/>
      <c r="J462" s="136"/>
      <c r="K462" s="143"/>
    </row>
    <row r="463" spans="2:11">
      <c r="B463" s="135"/>
      <c r="C463" s="143"/>
      <c r="D463" s="143"/>
      <c r="E463" s="143"/>
      <c r="F463" s="143"/>
      <c r="G463" s="143"/>
      <c r="H463" s="143"/>
      <c r="I463" s="136"/>
      <c r="J463" s="136"/>
      <c r="K463" s="143"/>
    </row>
    <row r="464" spans="2:11">
      <c r="B464" s="135"/>
      <c r="C464" s="143"/>
      <c r="D464" s="143"/>
      <c r="E464" s="143"/>
      <c r="F464" s="143"/>
      <c r="G464" s="143"/>
      <c r="H464" s="143"/>
      <c r="I464" s="136"/>
      <c r="J464" s="136"/>
      <c r="K464" s="143"/>
    </row>
    <row r="465" spans="2:11">
      <c r="B465" s="135"/>
      <c r="C465" s="143"/>
      <c r="D465" s="143"/>
      <c r="E465" s="143"/>
      <c r="F465" s="143"/>
      <c r="G465" s="143"/>
      <c r="H465" s="143"/>
      <c r="I465" s="136"/>
      <c r="J465" s="136"/>
      <c r="K465" s="143"/>
    </row>
    <row r="466" spans="2:11">
      <c r="B466" s="135"/>
      <c r="C466" s="143"/>
      <c r="D466" s="143"/>
      <c r="E466" s="143"/>
      <c r="F466" s="143"/>
      <c r="G466" s="143"/>
      <c r="H466" s="143"/>
      <c r="I466" s="136"/>
      <c r="J466" s="136"/>
      <c r="K466" s="143"/>
    </row>
    <row r="467" spans="2:11">
      <c r="B467" s="135"/>
      <c r="C467" s="143"/>
      <c r="D467" s="143"/>
      <c r="E467" s="143"/>
      <c r="F467" s="143"/>
      <c r="G467" s="143"/>
      <c r="H467" s="143"/>
      <c r="I467" s="136"/>
      <c r="J467" s="136"/>
      <c r="K467" s="143"/>
    </row>
    <row r="468" spans="2:11">
      <c r="B468" s="135"/>
      <c r="C468" s="143"/>
      <c r="D468" s="143"/>
      <c r="E468" s="143"/>
      <c r="F468" s="143"/>
      <c r="G468" s="143"/>
      <c r="H468" s="143"/>
      <c r="I468" s="136"/>
      <c r="J468" s="136"/>
      <c r="K468" s="143"/>
    </row>
    <row r="469" spans="2:11">
      <c r="B469" s="135"/>
      <c r="C469" s="143"/>
      <c r="D469" s="143"/>
      <c r="E469" s="143"/>
      <c r="F469" s="143"/>
      <c r="G469" s="143"/>
      <c r="H469" s="143"/>
      <c r="I469" s="136"/>
      <c r="J469" s="136"/>
      <c r="K469" s="143"/>
    </row>
    <row r="470" spans="2:11">
      <c r="B470" s="135"/>
      <c r="C470" s="143"/>
      <c r="D470" s="143"/>
      <c r="E470" s="143"/>
      <c r="F470" s="143"/>
      <c r="G470" s="143"/>
      <c r="H470" s="143"/>
      <c r="I470" s="136"/>
      <c r="J470" s="136"/>
      <c r="K470" s="143"/>
    </row>
    <row r="471" spans="2:11">
      <c r="B471" s="135"/>
      <c r="C471" s="143"/>
      <c r="D471" s="143"/>
      <c r="E471" s="143"/>
      <c r="F471" s="143"/>
      <c r="G471" s="143"/>
      <c r="H471" s="143"/>
      <c r="I471" s="136"/>
      <c r="J471" s="136"/>
      <c r="K471" s="143"/>
    </row>
    <row r="472" spans="2:11">
      <c r="B472" s="135"/>
      <c r="C472" s="143"/>
      <c r="D472" s="143"/>
      <c r="E472" s="143"/>
      <c r="F472" s="143"/>
      <c r="G472" s="143"/>
      <c r="H472" s="143"/>
      <c r="I472" s="136"/>
      <c r="J472" s="136"/>
      <c r="K472" s="143"/>
    </row>
    <row r="473" spans="2:11">
      <c r="B473" s="135"/>
      <c r="C473" s="143"/>
      <c r="D473" s="143"/>
      <c r="E473" s="143"/>
      <c r="F473" s="143"/>
      <c r="G473" s="143"/>
      <c r="H473" s="143"/>
      <c r="I473" s="136"/>
      <c r="J473" s="136"/>
      <c r="K473" s="143"/>
    </row>
    <row r="474" spans="2:11">
      <c r="B474" s="135"/>
      <c r="C474" s="143"/>
      <c r="D474" s="143"/>
      <c r="E474" s="143"/>
      <c r="F474" s="143"/>
      <c r="G474" s="143"/>
      <c r="H474" s="143"/>
      <c r="I474" s="136"/>
      <c r="J474" s="136"/>
      <c r="K474" s="143"/>
    </row>
    <row r="475" spans="2:11">
      <c r="B475" s="135"/>
      <c r="C475" s="143"/>
      <c r="D475" s="143"/>
      <c r="E475" s="143"/>
      <c r="F475" s="143"/>
      <c r="G475" s="143"/>
      <c r="H475" s="143"/>
      <c r="I475" s="136"/>
      <c r="J475" s="136"/>
      <c r="K475" s="143"/>
    </row>
    <row r="476" spans="2:11">
      <c r="B476" s="135"/>
      <c r="C476" s="143"/>
      <c r="D476" s="143"/>
      <c r="E476" s="143"/>
      <c r="F476" s="143"/>
      <c r="G476" s="143"/>
      <c r="H476" s="143"/>
      <c r="I476" s="136"/>
      <c r="J476" s="136"/>
      <c r="K476" s="143"/>
    </row>
    <row r="477" spans="2:11">
      <c r="B477" s="135"/>
      <c r="C477" s="143"/>
      <c r="D477" s="143"/>
      <c r="E477" s="143"/>
      <c r="F477" s="143"/>
      <c r="G477" s="143"/>
      <c r="H477" s="143"/>
      <c r="I477" s="136"/>
      <c r="J477" s="136"/>
      <c r="K477" s="143"/>
    </row>
    <row r="478" spans="2:11">
      <c r="B478" s="135"/>
      <c r="C478" s="143"/>
      <c r="D478" s="143"/>
      <c r="E478" s="143"/>
      <c r="F478" s="143"/>
      <c r="G478" s="143"/>
      <c r="H478" s="143"/>
      <c r="I478" s="136"/>
      <c r="J478" s="136"/>
      <c r="K478" s="143"/>
    </row>
    <row r="479" spans="2:11">
      <c r="B479" s="135"/>
      <c r="C479" s="143"/>
      <c r="D479" s="143"/>
      <c r="E479" s="143"/>
      <c r="F479" s="143"/>
      <c r="G479" s="143"/>
      <c r="H479" s="143"/>
      <c r="I479" s="136"/>
      <c r="J479" s="136"/>
      <c r="K479" s="143"/>
    </row>
    <row r="480" spans="2:11">
      <c r="B480" s="135"/>
      <c r="C480" s="143"/>
      <c r="D480" s="143"/>
      <c r="E480" s="143"/>
      <c r="F480" s="143"/>
      <c r="G480" s="143"/>
      <c r="H480" s="143"/>
      <c r="I480" s="136"/>
      <c r="J480" s="136"/>
      <c r="K480" s="143"/>
    </row>
    <row r="481" spans="2:11">
      <c r="B481" s="135"/>
      <c r="C481" s="143"/>
      <c r="D481" s="143"/>
      <c r="E481" s="143"/>
      <c r="F481" s="143"/>
      <c r="G481" s="143"/>
      <c r="H481" s="143"/>
      <c r="I481" s="136"/>
      <c r="J481" s="136"/>
      <c r="K481" s="143"/>
    </row>
    <row r="482" spans="2:11">
      <c r="B482" s="135"/>
      <c r="C482" s="143"/>
      <c r="D482" s="143"/>
      <c r="E482" s="143"/>
      <c r="F482" s="143"/>
      <c r="G482" s="143"/>
      <c r="H482" s="143"/>
      <c r="I482" s="136"/>
      <c r="J482" s="136"/>
      <c r="K482" s="143"/>
    </row>
    <row r="483" spans="2:11">
      <c r="B483" s="135"/>
      <c r="C483" s="143"/>
      <c r="D483" s="143"/>
      <c r="E483" s="143"/>
      <c r="F483" s="143"/>
      <c r="G483" s="143"/>
      <c r="H483" s="143"/>
      <c r="I483" s="136"/>
      <c r="J483" s="136"/>
      <c r="K483" s="143"/>
    </row>
    <row r="484" spans="2:11">
      <c r="B484" s="135"/>
      <c r="C484" s="143"/>
      <c r="D484" s="143"/>
      <c r="E484" s="143"/>
      <c r="F484" s="143"/>
      <c r="G484" s="143"/>
      <c r="H484" s="143"/>
      <c r="I484" s="136"/>
      <c r="J484" s="136"/>
      <c r="K484" s="143"/>
    </row>
    <row r="485" spans="2:11">
      <c r="B485" s="135"/>
      <c r="C485" s="143"/>
      <c r="D485" s="143"/>
      <c r="E485" s="143"/>
      <c r="F485" s="143"/>
      <c r="G485" s="143"/>
      <c r="H485" s="143"/>
      <c r="I485" s="136"/>
      <c r="J485" s="136"/>
      <c r="K485" s="143"/>
    </row>
    <row r="486" spans="2:11">
      <c r="B486" s="135"/>
      <c r="C486" s="143"/>
      <c r="D486" s="143"/>
      <c r="E486" s="143"/>
      <c r="F486" s="143"/>
      <c r="G486" s="143"/>
      <c r="H486" s="143"/>
      <c r="I486" s="136"/>
      <c r="J486" s="136"/>
      <c r="K486" s="143"/>
    </row>
    <row r="487" spans="2:11">
      <c r="B487" s="135"/>
      <c r="C487" s="143"/>
      <c r="D487" s="143"/>
      <c r="E487" s="143"/>
      <c r="F487" s="143"/>
      <c r="G487" s="143"/>
      <c r="H487" s="143"/>
      <c r="I487" s="136"/>
      <c r="J487" s="136"/>
      <c r="K487" s="143"/>
    </row>
    <row r="488" spans="2:11">
      <c r="B488" s="135"/>
      <c r="C488" s="143"/>
      <c r="D488" s="143"/>
      <c r="E488" s="143"/>
      <c r="F488" s="143"/>
      <c r="G488" s="143"/>
      <c r="H488" s="143"/>
      <c r="I488" s="136"/>
      <c r="J488" s="136"/>
      <c r="K488" s="143"/>
    </row>
    <row r="489" spans="2:11">
      <c r="B489" s="135"/>
      <c r="C489" s="143"/>
      <c r="D489" s="143"/>
      <c r="E489" s="143"/>
      <c r="F489" s="143"/>
      <c r="G489" s="143"/>
      <c r="H489" s="143"/>
      <c r="I489" s="136"/>
      <c r="J489" s="136"/>
      <c r="K489" s="143"/>
    </row>
    <row r="490" spans="2:11">
      <c r="B490" s="135"/>
      <c r="C490" s="143"/>
      <c r="D490" s="143"/>
      <c r="E490" s="143"/>
      <c r="F490" s="143"/>
      <c r="G490" s="143"/>
      <c r="H490" s="143"/>
      <c r="I490" s="136"/>
      <c r="J490" s="136"/>
      <c r="K490" s="143"/>
    </row>
    <row r="491" spans="2:11">
      <c r="B491" s="135"/>
      <c r="C491" s="143"/>
      <c r="D491" s="143"/>
      <c r="E491" s="143"/>
      <c r="F491" s="143"/>
      <c r="G491" s="143"/>
      <c r="H491" s="143"/>
      <c r="I491" s="136"/>
      <c r="J491" s="136"/>
      <c r="K491" s="143"/>
    </row>
    <row r="492" spans="2:11">
      <c r="B492" s="135"/>
      <c r="C492" s="143"/>
      <c r="D492" s="143"/>
      <c r="E492" s="143"/>
      <c r="F492" s="143"/>
      <c r="G492" s="143"/>
      <c r="H492" s="143"/>
      <c r="I492" s="136"/>
      <c r="J492" s="136"/>
      <c r="K492" s="143"/>
    </row>
    <row r="493" spans="2:11">
      <c r="B493" s="135"/>
      <c r="C493" s="143"/>
      <c r="D493" s="143"/>
      <c r="E493" s="143"/>
      <c r="F493" s="143"/>
      <c r="G493" s="143"/>
      <c r="H493" s="143"/>
      <c r="I493" s="136"/>
      <c r="J493" s="136"/>
      <c r="K493" s="143"/>
    </row>
    <row r="494" spans="2:11">
      <c r="B494" s="135"/>
      <c r="C494" s="143"/>
      <c r="D494" s="143"/>
      <c r="E494" s="143"/>
      <c r="F494" s="143"/>
      <c r="G494" s="143"/>
      <c r="H494" s="143"/>
      <c r="I494" s="136"/>
      <c r="J494" s="136"/>
      <c r="K494" s="143"/>
    </row>
    <row r="495" spans="2:11">
      <c r="B495" s="135"/>
      <c r="C495" s="143"/>
      <c r="D495" s="143"/>
      <c r="E495" s="143"/>
      <c r="F495" s="143"/>
      <c r="G495" s="143"/>
      <c r="H495" s="143"/>
      <c r="I495" s="136"/>
      <c r="J495" s="136"/>
      <c r="K495" s="143"/>
    </row>
    <row r="496" spans="2:11">
      <c r="B496" s="135"/>
      <c r="C496" s="143"/>
      <c r="D496" s="143"/>
      <c r="E496" s="143"/>
      <c r="F496" s="143"/>
      <c r="G496" s="143"/>
      <c r="H496" s="143"/>
      <c r="I496" s="136"/>
      <c r="J496" s="136"/>
      <c r="K496" s="143"/>
    </row>
    <row r="497" spans="2:11">
      <c r="B497" s="135"/>
      <c r="C497" s="143"/>
      <c r="D497" s="143"/>
      <c r="E497" s="143"/>
      <c r="F497" s="143"/>
      <c r="G497" s="143"/>
      <c r="H497" s="143"/>
      <c r="I497" s="136"/>
      <c r="J497" s="136"/>
      <c r="K497" s="143"/>
    </row>
    <row r="498" spans="2:11">
      <c r="B498" s="135"/>
      <c r="C498" s="143"/>
      <c r="D498" s="143"/>
      <c r="E498" s="143"/>
      <c r="F498" s="143"/>
      <c r="G498" s="143"/>
      <c r="H498" s="143"/>
      <c r="I498" s="136"/>
      <c r="J498" s="136"/>
      <c r="K498" s="143"/>
    </row>
    <row r="499" spans="2:11">
      <c r="B499" s="135"/>
      <c r="C499" s="143"/>
      <c r="D499" s="143"/>
      <c r="E499" s="143"/>
      <c r="F499" s="143"/>
      <c r="G499" s="143"/>
      <c r="H499" s="143"/>
      <c r="I499" s="136"/>
      <c r="J499" s="136"/>
      <c r="K499" s="143"/>
    </row>
    <row r="500" spans="2:11">
      <c r="B500" s="135"/>
      <c r="C500" s="143"/>
      <c r="D500" s="143"/>
      <c r="E500" s="143"/>
      <c r="F500" s="143"/>
      <c r="G500" s="143"/>
      <c r="H500" s="143"/>
      <c r="I500" s="136"/>
      <c r="J500" s="136"/>
      <c r="K500" s="143"/>
    </row>
    <row r="501" spans="2:11">
      <c r="B501" s="135"/>
      <c r="C501" s="143"/>
      <c r="D501" s="143"/>
      <c r="E501" s="143"/>
      <c r="F501" s="143"/>
      <c r="G501" s="143"/>
      <c r="H501" s="143"/>
      <c r="I501" s="136"/>
      <c r="J501" s="136"/>
      <c r="K501" s="143"/>
    </row>
    <row r="502" spans="2:11">
      <c r="B502" s="135"/>
      <c r="C502" s="143"/>
      <c r="D502" s="143"/>
      <c r="E502" s="143"/>
      <c r="F502" s="143"/>
      <c r="G502" s="143"/>
      <c r="H502" s="143"/>
      <c r="I502" s="136"/>
      <c r="J502" s="136"/>
      <c r="K502" s="143"/>
    </row>
    <row r="503" spans="2:11">
      <c r="B503" s="135"/>
      <c r="C503" s="143"/>
      <c r="D503" s="143"/>
      <c r="E503" s="143"/>
      <c r="F503" s="143"/>
      <c r="G503" s="143"/>
      <c r="H503" s="143"/>
      <c r="I503" s="136"/>
      <c r="J503" s="136"/>
      <c r="K503" s="143"/>
    </row>
    <row r="504" spans="2:11">
      <c r="B504" s="135"/>
      <c r="C504" s="143"/>
      <c r="D504" s="143"/>
      <c r="E504" s="143"/>
      <c r="F504" s="143"/>
      <c r="G504" s="143"/>
      <c r="H504" s="143"/>
      <c r="I504" s="136"/>
      <c r="J504" s="136"/>
      <c r="K504" s="143"/>
    </row>
    <row r="505" spans="2:11">
      <c r="B505" s="135"/>
      <c r="C505" s="143"/>
      <c r="D505" s="143"/>
      <c r="E505" s="143"/>
      <c r="F505" s="143"/>
      <c r="G505" s="143"/>
      <c r="H505" s="143"/>
      <c r="I505" s="136"/>
      <c r="J505" s="136"/>
      <c r="K505" s="143"/>
    </row>
    <row r="506" spans="2:11">
      <c r="B506" s="135"/>
      <c r="C506" s="143"/>
      <c r="D506" s="143"/>
      <c r="E506" s="143"/>
      <c r="F506" s="143"/>
      <c r="G506" s="143"/>
      <c r="H506" s="143"/>
      <c r="I506" s="136"/>
      <c r="J506" s="136"/>
      <c r="K506" s="143"/>
    </row>
    <row r="507" spans="2:11">
      <c r="B507" s="135"/>
      <c r="C507" s="143"/>
      <c r="D507" s="143"/>
      <c r="E507" s="143"/>
      <c r="F507" s="143"/>
      <c r="G507" s="143"/>
      <c r="H507" s="143"/>
      <c r="I507" s="136"/>
      <c r="J507" s="136"/>
      <c r="K507" s="143"/>
    </row>
    <row r="508" spans="2:11">
      <c r="B508" s="135"/>
      <c r="C508" s="143"/>
      <c r="D508" s="143"/>
      <c r="E508" s="143"/>
      <c r="F508" s="143"/>
      <c r="G508" s="143"/>
      <c r="H508" s="143"/>
      <c r="I508" s="136"/>
      <c r="J508" s="136"/>
      <c r="K508" s="143"/>
    </row>
    <row r="509" spans="2:11">
      <c r="B509" s="135"/>
      <c r="C509" s="143"/>
      <c r="D509" s="143"/>
      <c r="E509" s="143"/>
      <c r="F509" s="143"/>
      <c r="G509" s="143"/>
      <c r="H509" s="143"/>
      <c r="I509" s="136"/>
      <c r="J509" s="136"/>
      <c r="K509" s="143"/>
    </row>
    <row r="510" spans="2:11">
      <c r="B510" s="135"/>
      <c r="C510" s="143"/>
      <c r="D510" s="143"/>
      <c r="E510" s="143"/>
      <c r="F510" s="143"/>
      <c r="G510" s="143"/>
      <c r="H510" s="143"/>
      <c r="I510" s="136"/>
      <c r="J510" s="136"/>
      <c r="K510" s="143"/>
    </row>
    <row r="511" spans="2:11">
      <c r="B511" s="135"/>
      <c r="C511" s="143"/>
      <c r="D511" s="143"/>
      <c r="E511" s="143"/>
      <c r="F511" s="143"/>
      <c r="G511" s="143"/>
      <c r="H511" s="143"/>
      <c r="I511" s="136"/>
      <c r="J511" s="136"/>
      <c r="K511" s="143"/>
    </row>
    <row r="512" spans="2:11">
      <c r="B512" s="135"/>
      <c r="C512" s="143"/>
      <c r="D512" s="143"/>
      <c r="E512" s="143"/>
      <c r="F512" s="143"/>
      <c r="G512" s="143"/>
      <c r="H512" s="143"/>
      <c r="I512" s="136"/>
      <c r="J512" s="136"/>
      <c r="K512" s="143"/>
    </row>
    <row r="513" spans="2:11">
      <c r="B513" s="135"/>
      <c r="C513" s="143"/>
      <c r="D513" s="143"/>
      <c r="E513" s="143"/>
      <c r="F513" s="143"/>
      <c r="G513" s="143"/>
      <c r="H513" s="143"/>
      <c r="I513" s="136"/>
      <c r="J513" s="136"/>
      <c r="K513" s="143"/>
    </row>
    <row r="514" spans="2:11">
      <c r="B514" s="135"/>
      <c r="C514" s="143"/>
      <c r="D514" s="143"/>
      <c r="E514" s="143"/>
      <c r="F514" s="143"/>
      <c r="G514" s="143"/>
      <c r="H514" s="143"/>
      <c r="I514" s="136"/>
      <c r="J514" s="136"/>
      <c r="K514" s="143"/>
    </row>
    <row r="515" spans="2:11">
      <c r="B515" s="135"/>
      <c r="C515" s="143"/>
      <c r="D515" s="143"/>
      <c r="E515" s="143"/>
      <c r="F515" s="143"/>
      <c r="G515" s="143"/>
      <c r="H515" s="143"/>
      <c r="I515" s="136"/>
      <c r="J515" s="136"/>
      <c r="K515" s="143"/>
    </row>
    <row r="516" spans="2:11">
      <c r="B516" s="135"/>
      <c r="C516" s="143"/>
      <c r="D516" s="143"/>
      <c r="E516" s="143"/>
      <c r="F516" s="143"/>
      <c r="G516" s="143"/>
      <c r="H516" s="143"/>
      <c r="I516" s="136"/>
      <c r="J516" s="136"/>
      <c r="K516" s="143"/>
    </row>
    <row r="517" spans="2:11">
      <c r="B517" s="135"/>
      <c r="C517" s="143"/>
      <c r="D517" s="143"/>
      <c r="E517" s="143"/>
      <c r="F517" s="143"/>
      <c r="G517" s="143"/>
      <c r="H517" s="143"/>
      <c r="I517" s="136"/>
      <c r="J517" s="136"/>
      <c r="K517" s="143"/>
    </row>
    <row r="518" spans="2:11">
      <c r="B518" s="135"/>
      <c r="C518" s="143"/>
      <c r="D518" s="143"/>
      <c r="E518" s="143"/>
      <c r="F518" s="143"/>
      <c r="G518" s="143"/>
      <c r="H518" s="143"/>
      <c r="I518" s="136"/>
      <c r="J518" s="136"/>
      <c r="K518" s="143"/>
    </row>
    <row r="519" spans="2:11">
      <c r="B519" s="135"/>
      <c r="C519" s="143"/>
      <c r="D519" s="143"/>
      <c r="E519" s="143"/>
      <c r="F519" s="143"/>
      <c r="G519" s="143"/>
      <c r="H519" s="143"/>
      <c r="I519" s="136"/>
      <c r="J519" s="136"/>
      <c r="K519" s="143"/>
    </row>
    <row r="520" spans="2:11">
      <c r="B520" s="135"/>
      <c r="C520" s="143"/>
      <c r="D520" s="143"/>
      <c r="E520" s="143"/>
      <c r="F520" s="143"/>
      <c r="G520" s="143"/>
      <c r="H520" s="143"/>
      <c r="I520" s="136"/>
      <c r="J520" s="136"/>
      <c r="K520" s="143"/>
    </row>
    <row r="521" spans="2:11">
      <c r="B521" s="135"/>
      <c r="C521" s="143"/>
      <c r="D521" s="143"/>
      <c r="E521" s="143"/>
      <c r="F521" s="143"/>
      <c r="G521" s="143"/>
      <c r="H521" s="143"/>
      <c r="I521" s="136"/>
      <c r="J521" s="136"/>
      <c r="K521" s="143"/>
    </row>
    <row r="522" spans="2:11">
      <c r="B522" s="135"/>
      <c r="C522" s="143"/>
      <c r="D522" s="143"/>
      <c r="E522" s="143"/>
      <c r="F522" s="143"/>
      <c r="G522" s="143"/>
      <c r="H522" s="143"/>
      <c r="I522" s="136"/>
      <c r="J522" s="136"/>
      <c r="K522" s="143"/>
    </row>
    <row r="523" spans="2:11">
      <c r="B523" s="135"/>
      <c r="C523" s="143"/>
      <c r="D523" s="143"/>
      <c r="E523" s="143"/>
      <c r="F523" s="143"/>
      <c r="G523" s="143"/>
      <c r="H523" s="143"/>
      <c r="I523" s="136"/>
      <c r="J523" s="136"/>
      <c r="K523" s="143"/>
    </row>
    <row r="524" spans="2:11">
      <c r="B524" s="135"/>
      <c r="C524" s="143"/>
      <c r="D524" s="143"/>
      <c r="E524" s="143"/>
      <c r="F524" s="143"/>
      <c r="G524" s="143"/>
      <c r="H524" s="143"/>
      <c r="I524" s="136"/>
      <c r="J524" s="136"/>
      <c r="K524" s="143"/>
    </row>
    <row r="525" spans="2:11">
      <c r="B525" s="135"/>
      <c r="C525" s="143"/>
      <c r="D525" s="143"/>
      <c r="E525" s="143"/>
      <c r="F525" s="143"/>
      <c r="G525" s="143"/>
      <c r="H525" s="143"/>
      <c r="I525" s="136"/>
      <c r="J525" s="136"/>
      <c r="K525" s="143"/>
    </row>
    <row r="526" spans="2:11">
      <c r="B526" s="135"/>
      <c r="C526" s="143"/>
      <c r="D526" s="143"/>
      <c r="E526" s="143"/>
      <c r="F526" s="143"/>
      <c r="G526" s="143"/>
      <c r="H526" s="143"/>
      <c r="I526" s="136"/>
      <c r="J526" s="136"/>
      <c r="K526" s="143"/>
    </row>
    <row r="527" spans="2:11">
      <c r="B527" s="135"/>
      <c r="C527" s="143"/>
      <c r="D527" s="143"/>
      <c r="E527" s="143"/>
      <c r="F527" s="143"/>
      <c r="G527" s="143"/>
      <c r="H527" s="143"/>
      <c r="I527" s="136"/>
      <c r="J527" s="136"/>
      <c r="K527" s="143"/>
    </row>
    <row r="528" spans="2:11">
      <c r="B528" s="135"/>
      <c r="C528" s="143"/>
      <c r="D528" s="143"/>
      <c r="E528" s="143"/>
      <c r="F528" s="143"/>
      <c r="G528" s="143"/>
      <c r="H528" s="143"/>
      <c r="I528" s="136"/>
      <c r="J528" s="136"/>
      <c r="K528" s="143"/>
    </row>
    <row r="529" spans="2:11">
      <c r="B529" s="135"/>
      <c r="C529" s="143"/>
      <c r="D529" s="143"/>
      <c r="E529" s="143"/>
      <c r="F529" s="143"/>
      <c r="G529" s="143"/>
      <c r="H529" s="143"/>
      <c r="I529" s="136"/>
      <c r="J529" s="136"/>
      <c r="K529" s="143"/>
    </row>
    <row r="530" spans="2:11">
      <c r="B530" s="135"/>
      <c r="C530" s="143"/>
      <c r="D530" s="143"/>
      <c r="E530" s="143"/>
      <c r="F530" s="143"/>
      <c r="G530" s="143"/>
      <c r="H530" s="143"/>
      <c r="I530" s="136"/>
      <c r="J530" s="136"/>
      <c r="K530" s="143"/>
    </row>
    <row r="531" spans="2:11">
      <c r="B531" s="135"/>
      <c r="C531" s="143"/>
      <c r="D531" s="143"/>
      <c r="E531" s="143"/>
      <c r="F531" s="143"/>
      <c r="G531" s="143"/>
      <c r="H531" s="143"/>
      <c r="I531" s="136"/>
      <c r="J531" s="136"/>
      <c r="K531" s="143"/>
    </row>
    <row r="532" spans="2:11">
      <c r="B532" s="135"/>
      <c r="C532" s="143"/>
      <c r="D532" s="143"/>
      <c r="E532" s="143"/>
      <c r="F532" s="143"/>
      <c r="G532" s="143"/>
      <c r="H532" s="143"/>
      <c r="I532" s="136"/>
      <c r="J532" s="136"/>
      <c r="K532" s="143"/>
    </row>
    <row r="533" spans="2:11">
      <c r="B533" s="135"/>
      <c r="C533" s="143"/>
      <c r="D533" s="143"/>
      <c r="E533" s="143"/>
      <c r="F533" s="143"/>
      <c r="G533" s="143"/>
      <c r="H533" s="143"/>
      <c r="I533" s="136"/>
      <c r="J533" s="136"/>
      <c r="K533" s="143"/>
    </row>
    <row r="534" spans="2:11">
      <c r="B534" s="135"/>
      <c r="C534" s="143"/>
      <c r="D534" s="143"/>
      <c r="E534" s="143"/>
      <c r="F534" s="143"/>
      <c r="G534" s="143"/>
      <c r="H534" s="143"/>
      <c r="I534" s="136"/>
      <c r="J534" s="136"/>
      <c r="K534" s="143"/>
    </row>
    <row r="535" spans="2:11">
      <c r="B535" s="135"/>
      <c r="C535" s="143"/>
      <c r="D535" s="143"/>
      <c r="E535" s="143"/>
      <c r="F535" s="143"/>
      <c r="G535" s="143"/>
      <c r="H535" s="143"/>
      <c r="I535" s="136"/>
      <c r="J535" s="136"/>
      <c r="K535" s="143"/>
    </row>
    <row r="536" spans="2:11">
      <c r="B536" s="135"/>
      <c r="C536" s="143"/>
      <c r="D536" s="143"/>
      <c r="E536" s="143"/>
      <c r="F536" s="143"/>
      <c r="G536" s="143"/>
      <c r="H536" s="143"/>
      <c r="I536" s="136"/>
      <c r="J536" s="136"/>
      <c r="K536" s="143"/>
    </row>
    <row r="537" spans="2:11">
      <c r="B537" s="135"/>
      <c r="C537" s="143"/>
      <c r="D537" s="143"/>
      <c r="E537" s="143"/>
      <c r="F537" s="143"/>
      <c r="G537" s="143"/>
      <c r="H537" s="143"/>
      <c r="I537" s="136"/>
      <c r="J537" s="136"/>
      <c r="K537" s="143"/>
    </row>
    <row r="538" spans="2:11">
      <c r="B538" s="135"/>
      <c r="C538" s="143"/>
      <c r="D538" s="143"/>
      <c r="E538" s="143"/>
      <c r="F538" s="143"/>
      <c r="G538" s="143"/>
      <c r="H538" s="143"/>
      <c r="I538" s="136"/>
      <c r="J538" s="136"/>
      <c r="K538" s="143"/>
    </row>
    <row r="539" spans="2:11">
      <c r="B539" s="135"/>
      <c r="C539" s="143"/>
      <c r="D539" s="143"/>
      <c r="E539" s="143"/>
      <c r="F539" s="143"/>
      <c r="G539" s="143"/>
      <c r="H539" s="143"/>
      <c r="I539" s="136"/>
      <c r="J539" s="136"/>
      <c r="K539" s="143"/>
    </row>
    <row r="540" spans="2:11">
      <c r="B540" s="135"/>
      <c r="C540" s="143"/>
      <c r="D540" s="143"/>
      <c r="E540" s="143"/>
      <c r="F540" s="143"/>
      <c r="G540" s="143"/>
      <c r="H540" s="143"/>
      <c r="I540" s="136"/>
      <c r="J540" s="136"/>
      <c r="K540" s="143"/>
    </row>
    <row r="541" spans="2:11">
      <c r="B541" s="135"/>
      <c r="C541" s="143"/>
      <c r="D541" s="143"/>
      <c r="E541" s="143"/>
      <c r="F541" s="143"/>
      <c r="G541" s="143"/>
      <c r="H541" s="143"/>
      <c r="I541" s="136"/>
      <c r="J541" s="136"/>
      <c r="K541" s="143"/>
    </row>
    <row r="542" spans="2:11">
      <c r="B542" s="135"/>
      <c r="C542" s="143"/>
      <c r="D542" s="143"/>
      <c r="E542" s="143"/>
      <c r="F542" s="143"/>
      <c r="G542" s="143"/>
      <c r="H542" s="143"/>
      <c r="I542" s="136"/>
      <c r="J542" s="136"/>
      <c r="K542" s="143"/>
    </row>
    <row r="543" spans="2:11">
      <c r="B543" s="135"/>
      <c r="C543" s="143"/>
      <c r="D543" s="143"/>
      <c r="E543" s="143"/>
      <c r="F543" s="143"/>
      <c r="G543" s="143"/>
      <c r="H543" s="143"/>
      <c r="I543" s="136"/>
      <c r="J543" s="136"/>
      <c r="K543" s="143"/>
    </row>
    <row r="544" spans="2:11">
      <c r="B544" s="135"/>
      <c r="C544" s="143"/>
      <c r="D544" s="143"/>
      <c r="E544" s="143"/>
      <c r="F544" s="143"/>
      <c r="G544" s="143"/>
      <c r="H544" s="143"/>
      <c r="I544" s="136"/>
      <c r="J544" s="136"/>
      <c r="K544" s="143"/>
    </row>
    <row r="545" spans="2:11">
      <c r="B545" s="135"/>
      <c r="C545" s="143"/>
      <c r="D545" s="143"/>
      <c r="E545" s="143"/>
      <c r="F545" s="143"/>
      <c r="G545" s="143"/>
      <c r="H545" s="143"/>
      <c r="I545" s="136"/>
      <c r="J545" s="136"/>
      <c r="K545" s="143"/>
    </row>
    <row r="546" spans="2:11">
      <c r="B546" s="135"/>
      <c r="C546" s="143"/>
      <c r="D546" s="143"/>
      <c r="E546" s="143"/>
      <c r="F546" s="143"/>
      <c r="G546" s="143"/>
      <c r="H546" s="143"/>
      <c r="I546" s="136"/>
      <c r="J546" s="136"/>
      <c r="K546" s="143"/>
    </row>
    <row r="547" spans="2:11">
      <c r="B547" s="135"/>
      <c r="C547" s="143"/>
      <c r="D547" s="143"/>
      <c r="E547" s="143"/>
      <c r="F547" s="143"/>
      <c r="G547" s="143"/>
      <c r="H547" s="143"/>
      <c r="I547" s="136"/>
      <c r="J547" s="136"/>
      <c r="K547" s="143"/>
    </row>
    <row r="548" spans="2:11">
      <c r="B548" s="135"/>
      <c r="C548" s="143"/>
      <c r="D548" s="143"/>
      <c r="E548" s="143"/>
      <c r="F548" s="143"/>
      <c r="G548" s="143"/>
      <c r="H548" s="143"/>
      <c r="I548" s="136"/>
      <c r="J548" s="136"/>
      <c r="K548" s="143"/>
    </row>
    <row r="549" spans="2:11">
      <c r="B549" s="135"/>
      <c r="C549" s="143"/>
      <c r="D549" s="143"/>
      <c r="E549" s="143"/>
      <c r="F549" s="143"/>
      <c r="G549" s="143"/>
      <c r="H549" s="143"/>
      <c r="I549" s="136"/>
      <c r="J549" s="136"/>
      <c r="K549" s="143"/>
    </row>
    <row r="550" spans="2:11">
      <c r="B550" s="135"/>
      <c r="C550" s="143"/>
      <c r="D550" s="143"/>
      <c r="E550" s="143"/>
      <c r="F550" s="143"/>
      <c r="G550" s="143"/>
      <c r="H550" s="143"/>
      <c r="I550" s="136"/>
      <c r="J550" s="136"/>
      <c r="K550" s="143"/>
    </row>
    <row r="551" spans="2:11">
      <c r="B551" s="135"/>
      <c r="C551" s="143"/>
      <c r="D551" s="143"/>
      <c r="E551" s="143"/>
      <c r="F551" s="143"/>
      <c r="G551" s="143"/>
      <c r="H551" s="143"/>
      <c r="I551" s="136"/>
      <c r="J551" s="136"/>
      <c r="K551" s="143"/>
    </row>
    <row r="552" spans="2:11">
      <c r="B552" s="135"/>
      <c r="C552" s="143"/>
      <c r="D552" s="143"/>
      <c r="E552" s="143"/>
      <c r="F552" s="143"/>
      <c r="G552" s="143"/>
      <c r="H552" s="143"/>
      <c r="I552" s="136"/>
      <c r="J552" s="136"/>
      <c r="K552" s="143"/>
    </row>
    <row r="553" spans="2:11">
      <c r="B553" s="135"/>
      <c r="C553" s="143"/>
      <c r="D553" s="143"/>
      <c r="E553" s="143"/>
      <c r="F553" s="143"/>
      <c r="G553" s="143"/>
      <c r="H553" s="143"/>
      <c r="I553" s="136"/>
      <c r="J553" s="136"/>
      <c r="K553" s="143"/>
    </row>
    <row r="554" spans="2:11">
      <c r="B554" s="135"/>
      <c r="C554" s="143"/>
      <c r="D554" s="143"/>
      <c r="E554" s="143"/>
      <c r="F554" s="143"/>
      <c r="G554" s="143"/>
      <c r="H554" s="143"/>
      <c r="I554" s="136"/>
      <c r="J554" s="136"/>
      <c r="K554" s="143"/>
    </row>
    <row r="555" spans="2:11">
      <c r="B555" s="135"/>
      <c r="C555" s="143"/>
      <c r="D555" s="143"/>
      <c r="E555" s="143"/>
      <c r="F555" s="143"/>
      <c r="G555" s="143"/>
      <c r="H555" s="143"/>
      <c r="I555" s="136"/>
      <c r="J555" s="136"/>
      <c r="K555" s="143"/>
    </row>
    <row r="556" spans="2:11">
      <c r="B556" s="135"/>
      <c r="C556" s="143"/>
      <c r="D556" s="143"/>
      <c r="E556" s="143"/>
      <c r="F556" s="143"/>
      <c r="G556" s="143"/>
      <c r="H556" s="143"/>
      <c r="I556" s="136"/>
      <c r="J556" s="136"/>
      <c r="K556" s="143"/>
    </row>
    <row r="557" spans="2:11">
      <c r="B557" s="135"/>
      <c r="C557" s="143"/>
      <c r="D557" s="143"/>
      <c r="E557" s="143"/>
      <c r="F557" s="143"/>
      <c r="G557" s="143"/>
      <c r="H557" s="143"/>
      <c r="I557" s="136"/>
      <c r="J557" s="136"/>
      <c r="K557" s="143"/>
    </row>
    <row r="558" spans="2:11">
      <c r="B558" s="135"/>
      <c r="C558" s="143"/>
      <c r="D558" s="143"/>
      <c r="E558" s="143"/>
      <c r="F558" s="143"/>
      <c r="G558" s="143"/>
      <c r="H558" s="143"/>
      <c r="I558" s="136"/>
      <c r="J558" s="136"/>
      <c r="K558" s="143"/>
    </row>
    <row r="559" spans="2:11">
      <c r="B559" s="135"/>
      <c r="C559" s="143"/>
      <c r="D559" s="143"/>
      <c r="E559" s="143"/>
      <c r="F559" s="143"/>
      <c r="G559" s="143"/>
      <c r="H559" s="143"/>
      <c r="I559" s="136"/>
      <c r="J559" s="136"/>
      <c r="K559" s="143"/>
    </row>
    <row r="560" spans="2:11">
      <c r="B560" s="135"/>
      <c r="C560" s="143"/>
      <c r="D560" s="143"/>
      <c r="E560" s="143"/>
      <c r="F560" s="143"/>
      <c r="G560" s="143"/>
      <c r="H560" s="143"/>
      <c r="I560" s="136"/>
      <c r="J560" s="136"/>
      <c r="K560" s="143"/>
    </row>
    <row r="561" spans="2:11">
      <c r="B561" s="135"/>
      <c r="C561" s="143"/>
      <c r="D561" s="143"/>
      <c r="E561" s="143"/>
      <c r="F561" s="143"/>
      <c r="G561" s="143"/>
      <c r="H561" s="143"/>
      <c r="I561" s="136"/>
      <c r="J561" s="136"/>
      <c r="K561" s="143"/>
    </row>
    <row r="562" spans="2:11">
      <c r="B562" s="135"/>
      <c r="C562" s="143"/>
      <c r="D562" s="143"/>
      <c r="E562" s="143"/>
      <c r="F562" s="143"/>
      <c r="G562" s="143"/>
      <c r="H562" s="143"/>
      <c r="I562" s="136"/>
      <c r="J562" s="136"/>
      <c r="K562" s="143"/>
    </row>
    <row r="563" spans="2:11">
      <c r="B563" s="135"/>
      <c r="C563" s="143"/>
      <c r="D563" s="143"/>
      <c r="E563" s="143"/>
      <c r="F563" s="143"/>
      <c r="G563" s="143"/>
      <c r="H563" s="143"/>
      <c r="I563" s="136"/>
      <c r="J563" s="136"/>
      <c r="K563" s="143"/>
    </row>
    <row r="564" spans="2:11">
      <c r="B564" s="135"/>
      <c r="C564" s="143"/>
      <c r="D564" s="143"/>
      <c r="E564" s="143"/>
      <c r="F564" s="143"/>
      <c r="G564" s="143"/>
      <c r="H564" s="143"/>
      <c r="I564" s="136"/>
      <c r="J564" s="136"/>
      <c r="K564" s="143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56" t="s">
        <v>149</v>
      </c>
      <c r="C1" s="77" t="s" vm="1">
        <v>230</v>
      </c>
    </row>
    <row r="2" spans="2:35">
      <c r="B2" s="56" t="s">
        <v>148</v>
      </c>
      <c r="C2" s="77" t="s">
        <v>231</v>
      </c>
    </row>
    <row r="3" spans="2:35">
      <c r="B3" s="56" t="s">
        <v>150</v>
      </c>
      <c r="C3" s="77" t="s">
        <v>232</v>
      </c>
      <c r="E3" s="2"/>
    </row>
    <row r="4" spans="2:35">
      <c r="B4" s="56" t="s">
        <v>151</v>
      </c>
      <c r="C4" s="77">
        <v>9453</v>
      </c>
    </row>
    <row r="6" spans="2:35" ht="26.25" customHeight="1">
      <c r="B6" s="166" t="s">
        <v>177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</row>
    <row r="7" spans="2:35" ht="26.25" customHeight="1">
      <c r="B7" s="166" t="s">
        <v>98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</row>
    <row r="8" spans="2:35" s="3" customFormat="1" ht="63">
      <c r="B8" s="22" t="s">
        <v>119</v>
      </c>
      <c r="C8" s="30" t="s">
        <v>47</v>
      </c>
      <c r="D8" s="13" t="s">
        <v>53</v>
      </c>
      <c r="E8" s="30" t="s">
        <v>15</v>
      </c>
      <c r="F8" s="30" t="s">
        <v>69</v>
      </c>
      <c r="G8" s="30" t="s">
        <v>105</v>
      </c>
      <c r="H8" s="30" t="s">
        <v>18</v>
      </c>
      <c r="I8" s="30" t="s">
        <v>104</v>
      </c>
      <c r="J8" s="30" t="s">
        <v>17</v>
      </c>
      <c r="K8" s="30" t="s">
        <v>19</v>
      </c>
      <c r="L8" s="30" t="s">
        <v>206</v>
      </c>
      <c r="M8" s="30" t="s">
        <v>205</v>
      </c>
      <c r="N8" s="30" t="s">
        <v>65</v>
      </c>
      <c r="O8" s="30" t="s">
        <v>62</v>
      </c>
      <c r="P8" s="30" t="s">
        <v>152</v>
      </c>
      <c r="Q8" s="31" t="s">
        <v>154</v>
      </c>
    </row>
    <row r="9" spans="2:35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213</v>
      </c>
      <c r="M9" s="32"/>
      <c r="N9" s="32" t="s">
        <v>209</v>
      </c>
      <c r="O9" s="32" t="s">
        <v>20</v>
      </c>
      <c r="P9" s="32" t="s">
        <v>20</v>
      </c>
      <c r="Q9" s="33" t="s">
        <v>20</v>
      </c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116</v>
      </c>
    </row>
    <row r="11" spans="2:35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AI11" s="1"/>
    </row>
    <row r="12" spans="2:35" ht="21.75" customHeight="1">
      <c r="B12" s="137" t="s">
        <v>222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35">
      <c r="B13" s="137" t="s">
        <v>115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35">
      <c r="B14" s="137" t="s">
        <v>204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35">
      <c r="B15" s="137" t="s">
        <v>212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3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>
      <c r="B111" s="135"/>
      <c r="C111" s="135"/>
      <c r="D111" s="135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</row>
    <row r="112" spans="2:17">
      <c r="B112" s="135"/>
      <c r="C112" s="135"/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</row>
    <row r="113" spans="2:17">
      <c r="B113" s="135"/>
      <c r="C113" s="135"/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</row>
    <row r="114" spans="2:17">
      <c r="B114" s="135"/>
      <c r="C114" s="135"/>
      <c r="D114" s="135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</row>
    <row r="115" spans="2:17">
      <c r="B115" s="135"/>
      <c r="C115" s="135"/>
      <c r="D115" s="135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</row>
    <row r="116" spans="2:17">
      <c r="B116" s="135"/>
      <c r="C116" s="135"/>
      <c r="D116" s="135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</row>
    <row r="117" spans="2:17">
      <c r="B117" s="135"/>
      <c r="C117" s="135"/>
      <c r="D117" s="135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</row>
    <row r="118" spans="2:17">
      <c r="B118" s="135"/>
      <c r="C118" s="135"/>
      <c r="D118" s="135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</row>
    <row r="119" spans="2:17">
      <c r="B119" s="135"/>
      <c r="C119" s="135"/>
      <c r="D119" s="135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</row>
    <row r="120" spans="2:17">
      <c r="B120" s="135"/>
      <c r="C120" s="135"/>
      <c r="D120" s="135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</row>
    <row r="121" spans="2:17">
      <c r="B121" s="135"/>
      <c r="C121" s="135"/>
      <c r="D121" s="135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</row>
    <row r="122" spans="2:17">
      <c r="B122" s="135"/>
      <c r="C122" s="135"/>
      <c r="D122" s="135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</row>
    <row r="123" spans="2:17">
      <c r="B123" s="135"/>
      <c r="C123" s="135"/>
      <c r="D123" s="135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</row>
    <row r="124" spans="2:17">
      <c r="B124" s="135"/>
      <c r="C124" s="135"/>
      <c r="D124" s="135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</row>
    <row r="125" spans="2:17">
      <c r="B125" s="135"/>
      <c r="C125" s="135"/>
      <c r="D125" s="135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</row>
    <row r="126" spans="2:17">
      <c r="B126" s="135"/>
      <c r="C126" s="135"/>
      <c r="D126" s="135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</row>
    <row r="127" spans="2:17">
      <c r="B127" s="135"/>
      <c r="C127" s="135"/>
      <c r="D127" s="135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</row>
    <row r="128" spans="2:17">
      <c r="B128" s="135"/>
      <c r="C128" s="135"/>
      <c r="D128" s="135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</row>
    <row r="129" spans="2:17">
      <c r="B129" s="135"/>
      <c r="C129" s="135"/>
      <c r="D129" s="135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</row>
    <row r="130" spans="2:17">
      <c r="B130" s="135"/>
      <c r="C130" s="135"/>
      <c r="D130" s="135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</row>
    <row r="131" spans="2:17">
      <c r="B131" s="135"/>
      <c r="C131" s="135"/>
      <c r="D131" s="135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</row>
    <row r="132" spans="2:17">
      <c r="B132" s="135"/>
      <c r="C132" s="135"/>
      <c r="D132" s="135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</row>
    <row r="133" spans="2:17">
      <c r="B133" s="135"/>
      <c r="C133" s="135"/>
      <c r="D133" s="135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</row>
    <row r="134" spans="2:17">
      <c r="B134" s="135"/>
      <c r="C134" s="135"/>
      <c r="D134" s="135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</row>
    <row r="135" spans="2:17">
      <c r="B135" s="135"/>
      <c r="C135" s="135"/>
      <c r="D135" s="135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</row>
    <row r="136" spans="2:17">
      <c r="B136" s="135"/>
      <c r="C136" s="135"/>
      <c r="D136" s="135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</row>
    <row r="137" spans="2:17">
      <c r="B137" s="135"/>
      <c r="C137" s="135"/>
      <c r="D137" s="135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</row>
    <row r="138" spans="2:17">
      <c r="B138" s="135"/>
      <c r="C138" s="135"/>
      <c r="D138" s="135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</row>
    <row r="139" spans="2:17">
      <c r="B139" s="135"/>
      <c r="C139" s="135"/>
      <c r="D139" s="135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</row>
    <row r="140" spans="2:17">
      <c r="B140" s="135"/>
      <c r="C140" s="135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</row>
    <row r="141" spans="2:17">
      <c r="B141" s="135"/>
      <c r="C141" s="135"/>
      <c r="D141" s="135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</row>
    <row r="142" spans="2:17">
      <c r="B142" s="135"/>
      <c r="C142" s="135"/>
      <c r="D142" s="135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</row>
    <row r="143" spans="2:17">
      <c r="B143" s="135"/>
      <c r="C143" s="135"/>
      <c r="D143" s="135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</row>
    <row r="144" spans="2:17">
      <c r="B144" s="135"/>
      <c r="C144" s="135"/>
      <c r="D144" s="135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</row>
    <row r="145" spans="2:17">
      <c r="B145" s="135"/>
      <c r="C145" s="135"/>
      <c r="D145" s="135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</row>
    <row r="146" spans="2:17">
      <c r="B146" s="135"/>
      <c r="C146" s="135"/>
      <c r="D146" s="135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</row>
    <row r="147" spans="2:17">
      <c r="B147" s="135"/>
      <c r="C147" s="135"/>
      <c r="D147" s="135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</row>
    <row r="148" spans="2:17">
      <c r="B148" s="135"/>
      <c r="C148" s="135"/>
      <c r="D148" s="135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</row>
    <row r="149" spans="2:17">
      <c r="B149" s="135"/>
      <c r="C149" s="135"/>
      <c r="D149" s="135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</row>
    <row r="150" spans="2:17">
      <c r="B150" s="135"/>
      <c r="C150" s="135"/>
      <c r="D150" s="135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</row>
    <row r="151" spans="2:17">
      <c r="B151" s="135"/>
      <c r="C151" s="135"/>
      <c r="D151" s="135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</row>
    <row r="152" spans="2:17">
      <c r="B152" s="135"/>
      <c r="C152" s="135"/>
      <c r="D152" s="135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</row>
    <row r="153" spans="2:17">
      <c r="B153" s="135"/>
      <c r="C153" s="135"/>
      <c r="D153" s="135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</row>
    <row r="154" spans="2:17">
      <c r="B154" s="135"/>
      <c r="C154" s="135"/>
      <c r="D154" s="135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</row>
    <row r="155" spans="2:17">
      <c r="B155" s="135"/>
      <c r="C155" s="135"/>
      <c r="D155" s="135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</row>
    <row r="156" spans="2:17">
      <c r="B156" s="135"/>
      <c r="C156" s="135"/>
      <c r="D156" s="135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</row>
    <row r="157" spans="2:17">
      <c r="B157" s="135"/>
      <c r="C157" s="135"/>
      <c r="D157" s="135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</row>
    <row r="158" spans="2:17">
      <c r="B158" s="135"/>
      <c r="C158" s="135"/>
      <c r="D158" s="135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</row>
    <row r="159" spans="2:17">
      <c r="B159" s="135"/>
      <c r="C159" s="135"/>
      <c r="D159" s="135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</row>
    <row r="160" spans="2:17">
      <c r="B160" s="135"/>
      <c r="C160" s="135"/>
      <c r="D160" s="135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</row>
    <row r="161" spans="2:17">
      <c r="B161" s="135"/>
      <c r="C161" s="135"/>
      <c r="D161" s="135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</row>
    <row r="162" spans="2:17">
      <c r="B162" s="135"/>
      <c r="C162" s="135"/>
      <c r="D162" s="135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</row>
    <row r="163" spans="2:17">
      <c r="B163" s="135"/>
      <c r="C163" s="135"/>
      <c r="D163" s="135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</row>
    <row r="164" spans="2:17">
      <c r="B164" s="135"/>
      <c r="C164" s="135"/>
      <c r="D164" s="135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</row>
    <row r="165" spans="2:17">
      <c r="B165" s="135"/>
      <c r="C165" s="135"/>
      <c r="D165" s="135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</row>
    <row r="166" spans="2:17">
      <c r="B166" s="135"/>
      <c r="C166" s="135"/>
      <c r="D166" s="135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</row>
    <row r="167" spans="2:17">
      <c r="B167" s="135"/>
      <c r="C167" s="135"/>
      <c r="D167" s="135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</row>
    <row r="168" spans="2:17">
      <c r="B168" s="135"/>
      <c r="C168" s="135"/>
      <c r="D168" s="135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</row>
    <row r="169" spans="2:17">
      <c r="B169" s="135"/>
      <c r="C169" s="135"/>
      <c r="D169" s="135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</row>
    <row r="170" spans="2:17">
      <c r="B170" s="135"/>
      <c r="C170" s="135"/>
      <c r="D170" s="135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</row>
    <row r="171" spans="2:17">
      <c r="B171" s="135"/>
      <c r="C171" s="135"/>
      <c r="D171" s="135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</row>
    <row r="172" spans="2:17">
      <c r="B172" s="135"/>
      <c r="C172" s="135"/>
      <c r="D172" s="135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</row>
    <row r="173" spans="2:17">
      <c r="B173" s="135"/>
      <c r="C173" s="135"/>
      <c r="D173" s="135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</row>
    <row r="174" spans="2:17">
      <c r="B174" s="135"/>
      <c r="C174" s="135"/>
      <c r="D174" s="135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</row>
    <row r="175" spans="2:17">
      <c r="B175" s="135"/>
      <c r="C175" s="135"/>
      <c r="D175" s="135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</row>
    <row r="176" spans="2:17">
      <c r="B176" s="135"/>
      <c r="C176" s="135"/>
      <c r="D176" s="135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</row>
  </sheetData>
  <sheetProtection sheet="1" objects="1" scenarios="1"/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59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56" t="s">
        <v>149</v>
      </c>
      <c r="C1" s="77" t="s" vm="1">
        <v>230</v>
      </c>
    </row>
    <row r="2" spans="2:16">
      <c r="B2" s="56" t="s">
        <v>148</v>
      </c>
      <c r="C2" s="77" t="s">
        <v>231</v>
      </c>
    </row>
    <row r="3" spans="2:16">
      <c r="B3" s="56" t="s">
        <v>150</v>
      </c>
      <c r="C3" s="77" t="s">
        <v>232</v>
      </c>
    </row>
    <row r="4" spans="2:16">
      <c r="B4" s="56" t="s">
        <v>151</v>
      </c>
      <c r="C4" s="77">
        <v>9453</v>
      </c>
    </row>
    <row r="6" spans="2:16" ht="26.25" customHeight="1">
      <c r="B6" s="166" t="s">
        <v>178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8"/>
    </row>
    <row r="7" spans="2:16" ht="26.25" customHeight="1">
      <c r="B7" s="166" t="s">
        <v>90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8"/>
    </row>
    <row r="8" spans="2:16" s="3" customFormat="1" ht="78.75">
      <c r="B8" s="22" t="s">
        <v>119</v>
      </c>
      <c r="C8" s="30" t="s">
        <v>47</v>
      </c>
      <c r="D8" s="30" t="s">
        <v>15</v>
      </c>
      <c r="E8" s="30" t="s">
        <v>69</v>
      </c>
      <c r="F8" s="30" t="s">
        <v>105</v>
      </c>
      <c r="G8" s="30" t="s">
        <v>18</v>
      </c>
      <c r="H8" s="30" t="s">
        <v>104</v>
      </c>
      <c r="I8" s="30" t="s">
        <v>17</v>
      </c>
      <c r="J8" s="30" t="s">
        <v>19</v>
      </c>
      <c r="K8" s="30" t="s">
        <v>206</v>
      </c>
      <c r="L8" s="30" t="s">
        <v>205</v>
      </c>
      <c r="M8" s="30" t="s">
        <v>113</v>
      </c>
      <c r="N8" s="30" t="s">
        <v>62</v>
      </c>
      <c r="O8" s="30" t="s">
        <v>152</v>
      </c>
      <c r="P8" s="31" t="s">
        <v>154</v>
      </c>
    </row>
    <row r="9" spans="2:16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213</v>
      </c>
      <c r="L9" s="32"/>
      <c r="M9" s="32" t="s">
        <v>209</v>
      </c>
      <c r="N9" s="32" t="s">
        <v>20</v>
      </c>
      <c r="O9" s="32" t="s">
        <v>20</v>
      </c>
      <c r="P9" s="33" t="s">
        <v>20</v>
      </c>
    </row>
    <row r="10" spans="2:16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16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 ht="21.75" customHeight="1">
      <c r="B12" s="137" t="s">
        <v>115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37" t="s">
        <v>204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137" t="s">
        <v>212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2:16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2:16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</row>
    <row r="113" spans="2:16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</row>
    <row r="114" spans="2:16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</row>
    <row r="115" spans="2:16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</row>
    <row r="116" spans="2:16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2:16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</row>
    <row r="118" spans="2:16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</row>
    <row r="119" spans="2:16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</row>
    <row r="120" spans="2:16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</row>
    <row r="121" spans="2:16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</row>
    <row r="122" spans="2:16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</row>
    <row r="123" spans="2:16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</row>
    <row r="124" spans="2:16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</row>
    <row r="125" spans="2:16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</row>
    <row r="126" spans="2:16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</row>
    <row r="127" spans="2:16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</row>
    <row r="128" spans="2:16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</row>
    <row r="129" spans="2:16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</row>
    <row r="130" spans="2:16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</row>
    <row r="131" spans="2:16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</row>
    <row r="132" spans="2:16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</row>
    <row r="133" spans="2:16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2:16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</row>
    <row r="135" spans="2:16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</row>
    <row r="136" spans="2:16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</row>
    <row r="137" spans="2:16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</row>
    <row r="138" spans="2:16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</row>
    <row r="139" spans="2:16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</row>
    <row r="140" spans="2:16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</row>
    <row r="141" spans="2:16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</row>
    <row r="142" spans="2:16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</row>
    <row r="143" spans="2:16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</row>
    <row r="144" spans="2:16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2:16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2:16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2:16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2:16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2:16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2:16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</row>
    <row r="151" spans="2:16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</row>
    <row r="152" spans="2:16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2:16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</row>
    <row r="154" spans="2:16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</row>
    <row r="155" spans="2:16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</row>
    <row r="156" spans="2:16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2:16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</row>
    <row r="158" spans="2:16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</row>
    <row r="159" spans="2:16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</row>
    <row r="160" spans="2:16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2:16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</row>
    <row r="162" spans="2:16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</row>
    <row r="163" spans="2:16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</row>
    <row r="164" spans="2:16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</row>
    <row r="165" spans="2:16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</row>
    <row r="166" spans="2:16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</row>
    <row r="167" spans="2:16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</row>
    <row r="168" spans="2:16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</row>
    <row r="169" spans="2:16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</row>
    <row r="170" spans="2:16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</row>
    <row r="171" spans="2:16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</row>
    <row r="172" spans="2:16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</row>
    <row r="173" spans="2:16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</row>
    <row r="174" spans="2:16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</row>
    <row r="175" spans="2:16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</row>
    <row r="176" spans="2:16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</row>
    <row r="177" spans="2:16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</row>
    <row r="178" spans="2:16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</row>
    <row r="179" spans="2:16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</row>
    <row r="180" spans="2:16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</row>
    <row r="181" spans="2:16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</row>
    <row r="182" spans="2:16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</row>
    <row r="183" spans="2:16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</row>
    <row r="184" spans="2:16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</row>
    <row r="185" spans="2:16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</row>
    <row r="186" spans="2:16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</row>
    <row r="187" spans="2:16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</row>
    <row r="188" spans="2:16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</row>
    <row r="189" spans="2:16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</row>
    <row r="190" spans="2:16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</row>
    <row r="191" spans="2:16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</row>
    <row r="192" spans="2:16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</row>
    <row r="193" spans="2:16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</row>
    <row r="194" spans="2:16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</row>
    <row r="195" spans="2:16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</row>
    <row r="196" spans="2:16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</row>
    <row r="197" spans="2:16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</row>
    <row r="198" spans="2:16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</row>
    <row r="199" spans="2:16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</row>
    <row r="200" spans="2:16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</row>
    <row r="201" spans="2:16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</row>
    <row r="202" spans="2:16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</row>
    <row r="203" spans="2:16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</row>
    <row r="204" spans="2:16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</row>
    <row r="205" spans="2:16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</row>
    <row r="206" spans="2:16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</row>
    <row r="207" spans="2:16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</row>
    <row r="208" spans="2:16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</row>
    <row r="209" spans="2:16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</row>
    <row r="210" spans="2:16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</row>
    <row r="211" spans="2:16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</row>
    <row r="212" spans="2:16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</row>
    <row r="213" spans="2:16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</row>
    <row r="214" spans="2:16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</row>
    <row r="215" spans="2:16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</row>
    <row r="216" spans="2:16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</row>
    <row r="217" spans="2:16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</row>
    <row r="218" spans="2:16">
      <c r="B218" s="135"/>
      <c r="C218" s="135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</row>
    <row r="219" spans="2:16">
      <c r="B219" s="135"/>
      <c r="C219" s="135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</row>
    <row r="220" spans="2:16">
      <c r="B220" s="135"/>
      <c r="C220" s="135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</row>
    <row r="221" spans="2:16">
      <c r="B221" s="135"/>
      <c r="C221" s="135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</row>
    <row r="222" spans="2:16">
      <c r="B222" s="135"/>
      <c r="C222" s="135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</row>
    <row r="223" spans="2:16">
      <c r="B223" s="135"/>
      <c r="C223" s="135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</row>
    <row r="224" spans="2:16">
      <c r="B224" s="135"/>
      <c r="C224" s="135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</row>
    <row r="225" spans="2:16">
      <c r="B225" s="135"/>
      <c r="C225" s="135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</row>
    <row r="226" spans="2:16">
      <c r="B226" s="135"/>
      <c r="C226" s="135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</row>
    <row r="227" spans="2:16">
      <c r="B227" s="135"/>
      <c r="C227" s="135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</row>
    <row r="228" spans="2:16">
      <c r="B228" s="135"/>
      <c r="C228" s="135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</row>
    <row r="229" spans="2:16">
      <c r="B229" s="135"/>
      <c r="C229" s="135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</row>
    <row r="230" spans="2:16">
      <c r="B230" s="135"/>
      <c r="C230" s="135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</row>
    <row r="231" spans="2:16">
      <c r="B231" s="135"/>
      <c r="C231" s="135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</row>
    <row r="232" spans="2:16">
      <c r="B232" s="135"/>
      <c r="C232" s="135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</row>
    <row r="233" spans="2:16">
      <c r="B233" s="135"/>
      <c r="C233" s="135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</row>
    <row r="234" spans="2:16">
      <c r="B234" s="135"/>
      <c r="C234" s="135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</row>
    <row r="235" spans="2:16">
      <c r="B235" s="135"/>
      <c r="C235" s="135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</row>
    <row r="236" spans="2:16">
      <c r="B236" s="135"/>
      <c r="C236" s="135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</row>
    <row r="237" spans="2:16">
      <c r="B237" s="135"/>
      <c r="C237" s="135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</row>
    <row r="238" spans="2:16">
      <c r="B238" s="135"/>
      <c r="C238" s="135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</row>
    <row r="239" spans="2:16">
      <c r="B239" s="135"/>
      <c r="C239" s="135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</row>
    <row r="240" spans="2:16">
      <c r="B240" s="135"/>
      <c r="C240" s="135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</row>
    <row r="241" spans="2:16">
      <c r="B241" s="135"/>
      <c r="C241" s="135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</row>
    <row r="242" spans="2:16">
      <c r="B242" s="135"/>
      <c r="C242" s="135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</row>
    <row r="243" spans="2:16">
      <c r="B243" s="135"/>
      <c r="C243" s="135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</row>
    <row r="244" spans="2:16">
      <c r="B244" s="135"/>
      <c r="C244" s="135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</row>
    <row r="245" spans="2:16">
      <c r="B245" s="135"/>
      <c r="C245" s="135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</row>
    <row r="246" spans="2:16">
      <c r="B246" s="135"/>
      <c r="C246" s="135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</row>
    <row r="247" spans="2:16">
      <c r="B247" s="135"/>
      <c r="C247" s="135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</row>
    <row r="248" spans="2:16">
      <c r="B248" s="135"/>
      <c r="C248" s="135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</row>
    <row r="249" spans="2:16">
      <c r="B249" s="135"/>
      <c r="C249" s="135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</row>
    <row r="250" spans="2:16">
      <c r="B250" s="135"/>
      <c r="C250" s="135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</row>
    <row r="251" spans="2:16">
      <c r="B251" s="135"/>
      <c r="C251" s="135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</row>
    <row r="252" spans="2:16">
      <c r="B252" s="135"/>
      <c r="C252" s="135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</row>
    <row r="253" spans="2:16">
      <c r="B253" s="135"/>
      <c r="C253" s="135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</row>
    <row r="254" spans="2:16">
      <c r="B254" s="135"/>
      <c r="C254" s="135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</row>
    <row r="255" spans="2:16">
      <c r="B255" s="135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</row>
    <row r="256" spans="2:16">
      <c r="B256" s="135"/>
      <c r="C256" s="135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</row>
    <row r="257" spans="2:16">
      <c r="B257" s="135"/>
      <c r="C257" s="135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</row>
    <row r="258" spans="2:16">
      <c r="B258" s="135"/>
      <c r="C258" s="135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</row>
    <row r="259" spans="2:16">
      <c r="B259" s="135"/>
      <c r="C259" s="135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</row>
    <row r="260" spans="2:16">
      <c r="B260" s="135"/>
      <c r="C260" s="135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</row>
    <row r="261" spans="2:16">
      <c r="B261" s="135"/>
      <c r="C261" s="135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</row>
    <row r="262" spans="2:16">
      <c r="B262" s="135"/>
      <c r="C262" s="135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</row>
    <row r="263" spans="2:16">
      <c r="B263" s="135"/>
      <c r="C263" s="135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</row>
    <row r="264" spans="2:16">
      <c r="B264" s="135"/>
      <c r="C264" s="135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</row>
    <row r="265" spans="2:16">
      <c r="B265" s="135"/>
      <c r="C265" s="135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</row>
    <row r="266" spans="2:16">
      <c r="B266" s="135"/>
      <c r="C266" s="135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</row>
    <row r="267" spans="2:16">
      <c r="B267" s="135"/>
      <c r="C267" s="135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</row>
    <row r="268" spans="2:16">
      <c r="B268" s="135"/>
      <c r="C268" s="135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</row>
    <row r="269" spans="2:16">
      <c r="B269" s="135"/>
      <c r="C269" s="135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</row>
    <row r="270" spans="2:16">
      <c r="B270" s="135"/>
      <c r="C270" s="135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</row>
    <row r="271" spans="2:16">
      <c r="B271" s="135"/>
      <c r="C271" s="135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</row>
    <row r="272" spans="2:16">
      <c r="B272" s="135"/>
      <c r="C272" s="135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</row>
    <row r="273" spans="2:16">
      <c r="B273" s="135"/>
      <c r="C273" s="135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</row>
    <row r="274" spans="2:16">
      <c r="B274" s="135"/>
      <c r="C274" s="135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</row>
    <row r="275" spans="2:16">
      <c r="B275" s="135"/>
      <c r="C275" s="135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</row>
    <row r="276" spans="2:16">
      <c r="B276" s="135"/>
      <c r="C276" s="135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</row>
    <row r="277" spans="2:16">
      <c r="B277" s="135"/>
      <c r="C277" s="135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</row>
    <row r="278" spans="2:16">
      <c r="B278" s="135"/>
      <c r="C278" s="135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</row>
    <row r="279" spans="2:16">
      <c r="B279" s="135"/>
      <c r="C279" s="135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</row>
    <row r="280" spans="2:16">
      <c r="B280" s="135"/>
      <c r="C280" s="135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</row>
    <row r="281" spans="2:16">
      <c r="B281" s="135"/>
      <c r="C281" s="135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</row>
    <row r="282" spans="2:16">
      <c r="B282" s="135"/>
      <c r="C282" s="135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</row>
    <row r="283" spans="2:16">
      <c r="B283" s="135"/>
      <c r="C283" s="135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</row>
    <row r="284" spans="2:16">
      <c r="B284" s="135"/>
      <c r="C284" s="135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</row>
    <row r="285" spans="2:16">
      <c r="B285" s="135"/>
      <c r="C285" s="135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</row>
    <row r="286" spans="2:16">
      <c r="B286" s="135"/>
      <c r="C286" s="135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</row>
    <row r="287" spans="2:16">
      <c r="B287" s="135"/>
      <c r="C287" s="135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</row>
    <row r="288" spans="2:16">
      <c r="B288" s="135"/>
      <c r="C288" s="135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</row>
    <row r="289" spans="2:16">
      <c r="B289" s="135"/>
      <c r="C289" s="135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</row>
    <row r="290" spans="2:16">
      <c r="B290" s="135"/>
      <c r="C290" s="135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</row>
    <row r="291" spans="2:16">
      <c r="B291" s="135"/>
      <c r="C291" s="135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</row>
    <row r="292" spans="2:16">
      <c r="B292" s="135"/>
      <c r="C292" s="135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</row>
    <row r="293" spans="2:16">
      <c r="B293" s="135"/>
      <c r="C293" s="135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</row>
    <row r="294" spans="2:16">
      <c r="B294" s="135"/>
      <c r="C294" s="135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</row>
    <row r="295" spans="2:16">
      <c r="B295" s="135"/>
      <c r="C295" s="135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</row>
    <row r="296" spans="2:16">
      <c r="B296" s="135"/>
      <c r="C296" s="135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</row>
    <row r="297" spans="2:16">
      <c r="B297" s="135"/>
      <c r="C297" s="135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</row>
    <row r="298" spans="2:16">
      <c r="B298" s="135"/>
      <c r="C298" s="135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</row>
    <row r="299" spans="2:16">
      <c r="B299" s="135"/>
      <c r="C299" s="135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</row>
    <row r="300" spans="2:16">
      <c r="B300" s="135"/>
      <c r="C300" s="135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</row>
    <row r="301" spans="2:16">
      <c r="B301" s="135"/>
      <c r="C301" s="135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</row>
    <row r="302" spans="2:16">
      <c r="B302" s="135"/>
      <c r="C302" s="135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</row>
    <row r="303" spans="2:16">
      <c r="B303" s="135"/>
      <c r="C303" s="135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</row>
    <row r="304" spans="2:16">
      <c r="B304" s="135"/>
      <c r="C304" s="135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</row>
    <row r="305" spans="2:16">
      <c r="B305" s="135"/>
      <c r="C305" s="135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</row>
    <row r="306" spans="2:16">
      <c r="B306" s="135"/>
      <c r="C306" s="135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</row>
    <row r="307" spans="2:16">
      <c r="B307" s="135"/>
      <c r="C307" s="135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</row>
    <row r="308" spans="2:16">
      <c r="B308" s="135"/>
      <c r="C308" s="135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</row>
    <row r="309" spans="2:16">
      <c r="B309" s="135"/>
      <c r="C309" s="135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</row>
    <row r="310" spans="2:16">
      <c r="B310" s="135"/>
      <c r="C310" s="135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</row>
    <row r="311" spans="2:16">
      <c r="B311" s="135"/>
      <c r="C311" s="135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</row>
    <row r="312" spans="2:16">
      <c r="B312" s="135"/>
      <c r="C312" s="135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</row>
    <row r="313" spans="2:16">
      <c r="B313" s="135"/>
      <c r="C313" s="135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</row>
    <row r="314" spans="2:16">
      <c r="B314" s="135"/>
      <c r="C314" s="135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</row>
    <row r="315" spans="2:16">
      <c r="B315" s="135"/>
      <c r="C315" s="135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</row>
    <row r="316" spans="2:16">
      <c r="B316" s="135"/>
      <c r="C316" s="135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</row>
    <row r="317" spans="2:16">
      <c r="B317" s="135"/>
      <c r="C317" s="135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</row>
    <row r="318" spans="2:16">
      <c r="B318" s="135"/>
      <c r="C318" s="135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</row>
    <row r="319" spans="2:16">
      <c r="B319" s="135"/>
      <c r="C319" s="135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</row>
    <row r="320" spans="2:16">
      <c r="B320" s="135"/>
      <c r="C320" s="135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</row>
    <row r="321" spans="2:16">
      <c r="B321" s="135"/>
      <c r="C321" s="135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</row>
    <row r="322" spans="2:16">
      <c r="B322" s="135"/>
      <c r="C322" s="135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</row>
    <row r="323" spans="2:16">
      <c r="B323" s="135"/>
      <c r="C323" s="135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</row>
    <row r="324" spans="2:16">
      <c r="B324" s="135"/>
      <c r="C324" s="135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</row>
    <row r="325" spans="2:16">
      <c r="B325" s="135"/>
      <c r="C325" s="135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</row>
    <row r="326" spans="2:16">
      <c r="B326" s="135"/>
      <c r="C326" s="135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</row>
    <row r="327" spans="2:16">
      <c r="B327" s="135"/>
      <c r="C327" s="135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</row>
    <row r="328" spans="2:16">
      <c r="B328" s="135"/>
      <c r="C328" s="135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</row>
    <row r="329" spans="2:16">
      <c r="B329" s="135"/>
      <c r="C329" s="135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</row>
    <row r="330" spans="2:16">
      <c r="B330" s="135"/>
      <c r="C330" s="135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</row>
    <row r="331" spans="2:16">
      <c r="B331" s="135"/>
      <c r="C331" s="135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</row>
    <row r="332" spans="2:16">
      <c r="B332" s="135"/>
      <c r="C332" s="135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</row>
    <row r="333" spans="2:16">
      <c r="B333" s="135"/>
      <c r="C333" s="135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</row>
    <row r="334" spans="2:16">
      <c r="B334" s="135"/>
      <c r="C334" s="135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</row>
    <row r="335" spans="2:16">
      <c r="B335" s="135"/>
      <c r="C335" s="135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</row>
    <row r="336" spans="2:16">
      <c r="B336" s="135"/>
      <c r="C336" s="135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</row>
    <row r="337" spans="2:16">
      <c r="B337" s="135"/>
      <c r="C337" s="135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</row>
    <row r="338" spans="2:16">
      <c r="B338" s="135"/>
      <c r="C338" s="135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</row>
    <row r="339" spans="2:16">
      <c r="B339" s="135"/>
      <c r="C339" s="135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</row>
    <row r="340" spans="2:16">
      <c r="B340" s="135"/>
      <c r="C340" s="135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</row>
    <row r="341" spans="2:16">
      <c r="B341" s="135"/>
      <c r="C341" s="135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</row>
    <row r="342" spans="2:16">
      <c r="B342" s="135"/>
      <c r="C342" s="135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</row>
    <row r="343" spans="2:16">
      <c r="B343" s="135"/>
      <c r="C343" s="135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</row>
    <row r="344" spans="2:16">
      <c r="B344" s="135"/>
      <c r="C344" s="135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</row>
    <row r="345" spans="2:16">
      <c r="B345" s="135"/>
      <c r="C345" s="135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</row>
    <row r="346" spans="2:16">
      <c r="B346" s="135"/>
      <c r="C346" s="135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</row>
    <row r="347" spans="2:16">
      <c r="B347" s="135"/>
      <c r="C347" s="135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</row>
    <row r="348" spans="2:16">
      <c r="B348" s="135"/>
      <c r="C348" s="135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</row>
    <row r="349" spans="2:16">
      <c r="B349" s="135"/>
      <c r="C349" s="135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</row>
    <row r="350" spans="2:16">
      <c r="B350" s="135"/>
      <c r="C350" s="135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</row>
    <row r="351" spans="2:16">
      <c r="B351" s="135"/>
      <c r="C351" s="135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</row>
    <row r="352" spans="2:16">
      <c r="B352" s="135"/>
      <c r="C352" s="135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</row>
    <row r="353" spans="2:16">
      <c r="B353" s="135"/>
      <c r="C353" s="135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</row>
    <row r="354" spans="2:16">
      <c r="B354" s="135"/>
      <c r="C354" s="135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</row>
    <row r="355" spans="2:16">
      <c r="B355" s="135"/>
      <c r="C355" s="135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</row>
    <row r="356" spans="2:16">
      <c r="B356" s="135"/>
      <c r="C356" s="135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</row>
    <row r="357" spans="2:16">
      <c r="B357" s="135"/>
      <c r="C357" s="135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</row>
    <row r="358" spans="2:16">
      <c r="B358" s="135"/>
      <c r="C358" s="135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</row>
    <row r="359" spans="2:16">
      <c r="B359" s="135"/>
      <c r="C359" s="135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</row>
    <row r="360" spans="2:16">
      <c r="B360" s="135"/>
      <c r="C360" s="135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</row>
    <row r="361" spans="2:16">
      <c r="B361" s="135"/>
      <c r="C361" s="135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</row>
    <row r="362" spans="2:16">
      <c r="B362" s="135"/>
      <c r="C362" s="135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</row>
    <row r="363" spans="2:16">
      <c r="B363" s="135"/>
      <c r="C363" s="135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</row>
    <row r="364" spans="2:16">
      <c r="B364" s="135"/>
      <c r="C364" s="135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</row>
    <row r="365" spans="2:16">
      <c r="B365" s="135"/>
      <c r="C365" s="135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</row>
    <row r="366" spans="2:16">
      <c r="B366" s="135"/>
      <c r="C366" s="135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</row>
    <row r="367" spans="2:16">
      <c r="B367" s="135"/>
      <c r="C367" s="135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</row>
    <row r="368" spans="2:16">
      <c r="B368" s="135"/>
      <c r="C368" s="135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</row>
    <row r="369" spans="2:16">
      <c r="B369" s="135"/>
      <c r="C369" s="135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</row>
    <row r="370" spans="2:16">
      <c r="B370" s="135"/>
      <c r="C370" s="135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</row>
    <row r="371" spans="2:16">
      <c r="B371" s="135"/>
      <c r="C371" s="135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</row>
    <row r="372" spans="2:16">
      <c r="B372" s="135"/>
      <c r="C372" s="135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</row>
    <row r="373" spans="2:16">
      <c r="B373" s="135"/>
      <c r="C373" s="135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</row>
    <row r="374" spans="2:16">
      <c r="B374" s="135"/>
      <c r="C374" s="135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</row>
    <row r="375" spans="2:16">
      <c r="B375" s="135"/>
      <c r="C375" s="135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</row>
    <row r="376" spans="2:16">
      <c r="B376" s="135"/>
      <c r="C376" s="135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</row>
    <row r="377" spans="2:16">
      <c r="B377" s="135"/>
      <c r="C377" s="135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</row>
    <row r="378" spans="2:16">
      <c r="B378" s="135"/>
      <c r="C378" s="135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</row>
    <row r="379" spans="2:16">
      <c r="B379" s="135"/>
      <c r="C379" s="135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</row>
    <row r="380" spans="2:16">
      <c r="B380" s="135"/>
      <c r="C380" s="135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</row>
    <row r="381" spans="2:16">
      <c r="B381" s="135"/>
      <c r="C381" s="135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</row>
    <row r="382" spans="2:16">
      <c r="B382" s="135"/>
      <c r="C382" s="135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</row>
    <row r="383" spans="2:16">
      <c r="B383" s="135"/>
      <c r="C383" s="135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</row>
    <row r="384" spans="2:16">
      <c r="B384" s="135"/>
      <c r="C384" s="135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</row>
    <row r="385" spans="2:16">
      <c r="B385" s="135"/>
      <c r="C385" s="135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</row>
    <row r="386" spans="2:16">
      <c r="B386" s="135"/>
      <c r="C386" s="135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</row>
    <row r="387" spans="2:16">
      <c r="B387" s="135"/>
      <c r="C387" s="135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</row>
    <row r="388" spans="2:16">
      <c r="B388" s="135"/>
      <c r="C388" s="135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</row>
    <row r="389" spans="2:16">
      <c r="B389" s="135"/>
      <c r="C389" s="135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</row>
    <row r="390" spans="2:16">
      <c r="B390" s="135"/>
      <c r="C390" s="135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</row>
    <row r="391" spans="2:16">
      <c r="B391" s="135"/>
      <c r="C391" s="135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</row>
    <row r="392" spans="2:16">
      <c r="B392" s="135"/>
      <c r="C392" s="135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</row>
    <row r="393" spans="2:16">
      <c r="B393" s="135"/>
      <c r="C393" s="135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</row>
    <row r="394" spans="2:16">
      <c r="B394" s="135"/>
      <c r="C394" s="135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</row>
    <row r="395" spans="2:16">
      <c r="B395" s="135"/>
      <c r="C395" s="135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</row>
    <row r="396" spans="2:16">
      <c r="B396" s="135"/>
      <c r="C396" s="135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</row>
    <row r="397" spans="2:16">
      <c r="B397" s="135"/>
      <c r="C397" s="135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</row>
    <row r="398" spans="2:16">
      <c r="B398" s="135"/>
      <c r="C398" s="135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</row>
    <row r="399" spans="2:16">
      <c r="B399" s="135"/>
      <c r="C399" s="135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</row>
    <row r="400" spans="2:16">
      <c r="B400" s="135"/>
      <c r="C400" s="135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</row>
    <row r="401" spans="2:16">
      <c r="B401" s="135"/>
      <c r="C401" s="135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</row>
    <row r="402" spans="2:16">
      <c r="B402" s="135"/>
      <c r="C402" s="135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</row>
    <row r="403" spans="2:16">
      <c r="B403" s="135"/>
      <c r="C403" s="135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</row>
    <row r="404" spans="2:16">
      <c r="B404" s="135"/>
      <c r="C404" s="135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</row>
    <row r="405" spans="2:16">
      <c r="B405" s="135"/>
      <c r="C405" s="135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</row>
    <row r="406" spans="2:16">
      <c r="B406" s="135"/>
      <c r="C406" s="135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</row>
    <row r="407" spans="2:16">
      <c r="B407" s="135"/>
      <c r="C407" s="135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</row>
    <row r="408" spans="2:16">
      <c r="B408" s="135"/>
      <c r="C408" s="135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</row>
    <row r="409" spans="2:16">
      <c r="B409" s="135"/>
      <c r="C409" s="135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</row>
    <row r="410" spans="2:16">
      <c r="B410" s="135"/>
      <c r="C410" s="135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</row>
    <row r="411" spans="2:16">
      <c r="B411" s="135"/>
      <c r="C411" s="135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</row>
    <row r="412" spans="2:16">
      <c r="B412" s="135"/>
      <c r="C412" s="135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</row>
    <row r="413" spans="2:16">
      <c r="B413" s="135"/>
      <c r="C413" s="135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</row>
    <row r="414" spans="2:16">
      <c r="B414" s="135"/>
      <c r="C414" s="135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</row>
    <row r="415" spans="2:16">
      <c r="B415" s="135"/>
      <c r="C415" s="135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</row>
    <row r="416" spans="2:16">
      <c r="B416" s="135"/>
      <c r="C416" s="135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</row>
    <row r="417" spans="2:16">
      <c r="B417" s="135"/>
      <c r="C417" s="135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</row>
    <row r="418" spans="2:16">
      <c r="B418" s="135"/>
      <c r="C418" s="135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</row>
    <row r="419" spans="2:16">
      <c r="B419" s="135"/>
      <c r="C419" s="135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</row>
    <row r="420" spans="2:16">
      <c r="B420" s="135"/>
      <c r="C420" s="135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</row>
    <row r="421" spans="2:16">
      <c r="B421" s="135"/>
      <c r="C421" s="135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</row>
    <row r="422" spans="2:16">
      <c r="B422" s="135"/>
      <c r="C422" s="135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</row>
    <row r="423" spans="2:16">
      <c r="B423" s="135"/>
      <c r="C423" s="135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</row>
    <row r="424" spans="2:16">
      <c r="B424" s="135"/>
      <c r="C424" s="135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</row>
    <row r="425" spans="2:16">
      <c r="B425" s="135"/>
      <c r="C425" s="135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</row>
    <row r="426" spans="2:16">
      <c r="B426" s="135"/>
      <c r="C426" s="135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</row>
    <row r="427" spans="2:16">
      <c r="B427" s="135"/>
      <c r="C427" s="135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</row>
    <row r="428" spans="2:16">
      <c r="B428" s="135"/>
      <c r="C428" s="135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</row>
    <row r="429" spans="2:16">
      <c r="B429" s="135"/>
      <c r="C429" s="135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</row>
    <row r="430" spans="2:16">
      <c r="B430" s="135"/>
      <c r="C430" s="135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</row>
    <row r="431" spans="2:16">
      <c r="B431" s="135"/>
      <c r="C431" s="135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</row>
    <row r="432" spans="2:16">
      <c r="B432" s="135"/>
      <c r="C432" s="135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</row>
    <row r="433" spans="2:16">
      <c r="B433" s="135"/>
      <c r="C433" s="135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</row>
    <row r="434" spans="2:16">
      <c r="B434" s="135"/>
      <c r="C434" s="135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</row>
    <row r="435" spans="2:16">
      <c r="B435" s="135"/>
      <c r="C435" s="135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</row>
    <row r="436" spans="2:16">
      <c r="B436" s="135"/>
      <c r="C436" s="135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</row>
    <row r="437" spans="2:16">
      <c r="B437" s="135"/>
      <c r="C437" s="135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</row>
    <row r="438" spans="2:16">
      <c r="B438" s="135"/>
      <c r="C438" s="135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</row>
    <row r="439" spans="2:16">
      <c r="B439" s="135"/>
      <c r="C439" s="135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</row>
    <row r="440" spans="2:16">
      <c r="B440" s="135"/>
      <c r="C440" s="135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</row>
    <row r="441" spans="2:16">
      <c r="B441" s="135"/>
      <c r="C441" s="135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</row>
    <row r="442" spans="2:16">
      <c r="B442" s="135"/>
      <c r="C442" s="135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</row>
    <row r="443" spans="2:16">
      <c r="B443" s="135"/>
      <c r="C443" s="135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</row>
    <row r="444" spans="2:16">
      <c r="B444" s="135"/>
      <c r="C444" s="135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</row>
    <row r="445" spans="2:16">
      <c r="B445" s="135"/>
      <c r="C445" s="135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</row>
    <row r="446" spans="2:16">
      <c r="B446" s="135"/>
      <c r="C446" s="135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</row>
    <row r="447" spans="2:16">
      <c r="B447" s="135"/>
      <c r="C447" s="135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</row>
    <row r="448" spans="2:16">
      <c r="B448" s="135"/>
      <c r="C448" s="135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</row>
    <row r="449" spans="2:16">
      <c r="B449" s="135"/>
      <c r="C449" s="135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</row>
    <row r="450" spans="2:16">
      <c r="B450" s="135"/>
      <c r="C450" s="135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</row>
    <row r="451" spans="2:16">
      <c r="B451" s="135"/>
      <c r="C451" s="135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</row>
    <row r="452" spans="2:16">
      <c r="B452" s="135"/>
      <c r="C452" s="135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</row>
  </sheetData>
  <sheetProtection sheet="1" objects="1" scenarios="1"/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56" t="s">
        <v>149</v>
      </c>
      <c r="C1" s="77" t="s" vm="1">
        <v>230</v>
      </c>
    </row>
    <row r="2" spans="2:19">
      <c r="B2" s="56" t="s">
        <v>148</v>
      </c>
      <c r="C2" s="77" t="s">
        <v>231</v>
      </c>
    </row>
    <row r="3" spans="2:19">
      <c r="B3" s="56" t="s">
        <v>150</v>
      </c>
      <c r="C3" s="77" t="s">
        <v>232</v>
      </c>
    </row>
    <row r="4" spans="2:19">
      <c r="B4" s="56" t="s">
        <v>151</v>
      </c>
      <c r="C4" s="77">
        <v>9453</v>
      </c>
    </row>
    <row r="6" spans="2:19" ht="26.25" customHeight="1">
      <c r="B6" s="166" t="s">
        <v>178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8"/>
    </row>
    <row r="7" spans="2:19" ht="26.25" customHeight="1">
      <c r="B7" s="166" t="s">
        <v>91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8"/>
    </row>
    <row r="8" spans="2:19" s="3" customFormat="1" ht="78.75">
      <c r="B8" s="22" t="s">
        <v>119</v>
      </c>
      <c r="C8" s="30" t="s">
        <v>47</v>
      </c>
      <c r="D8" s="30" t="s">
        <v>121</v>
      </c>
      <c r="E8" s="30" t="s">
        <v>120</v>
      </c>
      <c r="F8" s="30" t="s">
        <v>68</v>
      </c>
      <c r="G8" s="30" t="s">
        <v>15</v>
      </c>
      <c r="H8" s="30" t="s">
        <v>69</v>
      </c>
      <c r="I8" s="30" t="s">
        <v>105</v>
      </c>
      <c r="J8" s="30" t="s">
        <v>18</v>
      </c>
      <c r="K8" s="30" t="s">
        <v>104</v>
      </c>
      <c r="L8" s="30" t="s">
        <v>17</v>
      </c>
      <c r="M8" s="70" t="s">
        <v>19</v>
      </c>
      <c r="N8" s="30" t="s">
        <v>206</v>
      </c>
      <c r="O8" s="30" t="s">
        <v>205</v>
      </c>
      <c r="P8" s="30" t="s">
        <v>113</v>
      </c>
      <c r="Q8" s="30" t="s">
        <v>62</v>
      </c>
      <c r="R8" s="30" t="s">
        <v>152</v>
      </c>
      <c r="S8" s="31" t="s">
        <v>154</v>
      </c>
    </row>
    <row r="9" spans="2:19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213</v>
      </c>
      <c r="O9" s="32"/>
      <c r="P9" s="32" t="s">
        <v>209</v>
      </c>
      <c r="Q9" s="32" t="s">
        <v>20</v>
      </c>
      <c r="R9" s="32" t="s">
        <v>20</v>
      </c>
      <c r="S9" s="33" t="s">
        <v>20</v>
      </c>
    </row>
    <row r="10" spans="2:1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116</v>
      </c>
      <c r="R10" s="20" t="s">
        <v>117</v>
      </c>
      <c r="S10" s="20" t="s">
        <v>155</v>
      </c>
    </row>
    <row r="11" spans="2:19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pans="2:19" ht="20.25" customHeight="1">
      <c r="B12" s="137" t="s">
        <v>222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2:19">
      <c r="B13" s="137" t="s">
        <v>115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2:19">
      <c r="B14" s="137" t="s">
        <v>204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2:19">
      <c r="B15" s="137" t="s">
        <v>212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2:1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19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19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19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2:19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2:19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2:19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2:19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2:19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2:19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2:19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2:19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2:19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</row>
    <row r="112" spans="2:19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</row>
    <row r="113" spans="2:19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</row>
    <row r="114" spans="2:19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</row>
    <row r="115" spans="2:19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</row>
    <row r="116" spans="2:19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</row>
    <row r="117" spans="2:19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</row>
    <row r="118" spans="2:19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</row>
    <row r="119" spans="2:19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</row>
    <row r="120" spans="2:19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</row>
    <row r="121" spans="2:19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</row>
    <row r="122" spans="2:19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</row>
    <row r="123" spans="2:19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</row>
    <row r="124" spans="2:19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</row>
    <row r="125" spans="2:19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</row>
    <row r="126" spans="2:19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</row>
    <row r="127" spans="2:19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</row>
    <row r="128" spans="2:19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</row>
    <row r="129" spans="2:19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</row>
    <row r="130" spans="2:19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</row>
    <row r="131" spans="2:19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</row>
    <row r="132" spans="2:19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</row>
    <row r="133" spans="2:19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</row>
    <row r="134" spans="2:19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</row>
    <row r="135" spans="2:19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</row>
    <row r="136" spans="2:19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</row>
    <row r="137" spans="2:19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</row>
    <row r="138" spans="2:19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</row>
    <row r="139" spans="2:19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</row>
    <row r="140" spans="2:19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</row>
    <row r="141" spans="2:19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</row>
    <row r="142" spans="2:19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</row>
    <row r="143" spans="2:19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</row>
    <row r="144" spans="2:19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</row>
    <row r="145" spans="2:19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</row>
    <row r="146" spans="2:19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</row>
    <row r="147" spans="2:19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</row>
    <row r="148" spans="2:19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</row>
    <row r="149" spans="2:19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</row>
    <row r="150" spans="2:19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</row>
    <row r="151" spans="2:19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</row>
    <row r="152" spans="2:19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</row>
    <row r="153" spans="2:19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</row>
    <row r="154" spans="2:19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</row>
    <row r="155" spans="2:19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</row>
    <row r="156" spans="2:19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</row>
    <row r="157" spans="2:19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</row>
    <row r="158" spans="2:19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</row>
    <row r="159" spans="2:19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</row>
    <row r="160" spans="2:19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</row>
    <row r="161" spans="2:19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</row>
    <row r="162" spans="2:19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</row>
    <row r="163" spans="2:19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</row>
    <row r="164" spans="2:19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</row>
    <row r="165" spans="2:19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</row>
    <row r="166" spans="2:19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</row>
    <row r="167" spans="2:19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</row>
    <row r="168" spans="2:19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</row>
    <row r="169" spans="2:19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</row>
    <row r="170" spans="2:19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</row>
    <row r="171" spans="2:19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</row>
    <row r="172" spans="2:19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</row>
    <row r="173" spans="2:19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</row>
    <row r="174" spans="2:19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</row>
    <row r="175" spans="2:19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</row>
    <row r="176" spans="2:19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</row>
    <row r="177" spans="2:19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</row>
    <row r="178" spans="2:19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</row>
    <row r="179" spans="2:19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</row>
    <row r="180" spans="2:19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</row>
    <row r="181" spans="2:19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</row>
    <row r="182" spans="2:19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</row>
    <row r="183" spans="2:19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</row>
    <row r="184" spans="2:19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</row>
    <row r="185" spans="2:19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</row>
    <row r="186" spans="2:19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</row>
    <row r="187" spans="2:19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</row>
    <row r="188" spans="2:19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</row>
    <row r="189" spans="2:19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</row>
    <row r="190" spans="2:19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</row>
    <row r="191" spans="2:19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</row>
    <row r="192" spans="2:19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</row>
    <row r="193" spans="2:19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</row>
    <row r="194" spans="2:19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</row>
    <row r="195" spans="2:19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</row>
    <row r="196" spans="2:19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</row>
    <row r="197" spans="2:19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</row>
    <row r="198" spans="2:19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</row>
    <row r="199" spans="2:19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</row>
    <row r="200" spans="2:19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</row>
    <row r="201" spans="2:19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</row>
    <row r="202" spans="2:19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</row>
    <row r="203" spans="2:19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</row>
    <row r="204" spans="2:19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</row>
    <row r="205" spans="2:19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</row>
    <row r="206" spans="2:19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</row>
    <row r="207" spans="2:19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</row>
    <row r="208" spans="2:19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</row>
    <row r="209" spans="2:19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</row>
    <row r="210" spans="2:19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</row>
    <row r="211" spans="2:19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</row>
    <row r="212" spans="2:19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</row>
    <row r="213" spans="2:19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</row>
    <row r="214" spans="2:19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</row>
    <row r="215" spans="2:19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</row>
    <row r="216" spans="2:19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</row>
    <row r="217" spans="2:19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</row>
    <row r="218" spans="2:19">
      <c r="B218" s="135"/>
      <c r="C218" s="135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</row>
    <row r="219" spans="2:19">
      <c r="B219" s="135"/>
      <c r="C219" s="135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</row>
    <row r="220" spans="2:19">
      <c r="B220" s="135"/>
      <c r="C220" s="135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</row>
    <row r="221" spans="2:19">
      <c r="B221" s="135"/>
      <c r="C221" s="135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</row>
    <row r="222" spans="2:19">
      <c r="B222" s="135"/>
      <c r="C222" s="135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</row>
    <row r="223" spans="2:19">
      <c r="B223" s="135"/>
      <c r="C223" s="135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</row>
    <row r="224" spans="2:19">
      <c r="B224" s="135"/>
      <c r="C224" s="135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</row>
    <row r="225" spans="2:19">
      <c r="B225" s="135"/>
      <c r="C225" s="135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</row>
    <row r="226" spans="2:19">
      <c r="B226" s="135"/>
      <c r="C226" s="135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</row>
    <row r="227" spans="2:19">
      <c r="B227" s="135"/>
      <c r="C227" s="135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</row>
    <row r="228" spans="2:19">
      <c r="B228" s="135"/>
      <c r="C228" s="135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</row>
    <row r="229" spans="2:19">
      <c r="B229" s="135"/>
      <c r="C229" s="135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</row>
    <row r="230" spans="2:19">
      <c r="B230" s="135"/>
      <c r="C230" s="135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</row>
    <row r="231" spans="2:19">
      <c r="B231" s="135"/>
      <c r="C231" s="135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</row>
    <row r="232" spans="2:19">
      <c r="B232" s="135"/>
      <c r="C232" s="135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</row>
    <row r="233" spans="2:19">
      <c r="B233" s="135"/>
      <c r="C233" s="135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</row>
    <row r="234" spans="2:19">
      <c r="B234" s="135"/>
      <c r="C234" s="135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</row>
    <row r="235" spans="2:19">
      <c r="B235" s="135"/>
      <c r="C235" s="135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</row>
    <row r="236" spans="2:19">
      <c r="B236" s="135"/>
      <c r="C236" s="135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</row>
    <row r="237" spans="2:19">
      <c r="B237" s="135"/>
      <c r="C237" s="135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</row>
    <row r="238" spans="2:19">
      <c r="B238" s="135"/>
      <c r="C238" s="135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</row>
    <row r="239" spans="2:19">
      <c r="B239" s="135"/>
      <c r="C239" s="135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</row>
    <row r="240" spans="2:19">
      <c r="B240" s="135"/>
      <c r="C240" s="135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</row>
    <row r="241" spans="2:19">
      <c r="B241" s="135"/>
      <c r="C241" s="135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</row>
    <row r="242" spans="2:19">
      <c r="B242" s="135"/>
      <c r="C242" s="135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</row>
    <row r="243" spans="2:19">
      <c r="B243" s="135"/>
      <c r="C243" s="135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</row>
    <row r="244" spans="2:19">
      <c r="B244" s="135"/>
      <c r="C244" s="135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</row>
    <row r="245" spans="2:19">
      <c r="B245" s="135"/>
      <c r="C245" s="135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</row>
    <row r="246" spans="2:19">
      <c r="B246" s="135"/>
      <c r="C246" s="135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</row>
    <row r="247" spans="2:19">
      <c r="B247" s="135"/>
      <c r="C247" s="135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</row>
    <row r="248" spans="2:19">
      <c r="B248" s="135"/>
      <c r="C248" s="135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</row>
    <row r="249" spans="2:19">
      <c r="B249" s="135"/>
      <c r="C249" s="135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</row>
    <row r="250" spans="2:19">
      <c r="B250" s="135"/>
      <c r="C250" s="135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</row>
    <row r="251" spans="2:19">
      <c r="B251" s="135"/>
      <c r="C251" s="135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</row>
    <row r="252" spans="2:19">
      <c r="B252" s="135"/>
      <c r="C252" s="135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</row>
    <row r="253" spans="2:19">
      <c r="B253" s="135"/>
      <c r="C253" s="135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</row>
    <row r="254" spans="2:19">
      <c r="B254" s="135"/>
      <c r="C254" s="135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</row>
    <row r="255" spans="2:19">
      <c r="B255" s="135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</row>
    <row r="256" spans="2:19">
      <c r="B256" s="135"/>
      <c r="C256" s="135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</row>
    <row r="257" spans="2:19">
      <c r="B257" s="135"/>
      <c r="C257" s="135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</row>
    <row r="258" spans="2:19">
      <c r="B258" s="135"/>
      <c r="C258" s="135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</row>
    <row r="259" spans="2:19">
      <c r="B259" s="135"/>
      <c r="C259" s="135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</row>
    <row r="260" spans="2:19">
      <c r="B260" s="135"/>
      <c r="C260" s="135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</row>
    <row r="261" spans="2:19">
      <c r="B261" s="135"/>
      <c r="C261" s="135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</row>
    <row r="262" spans="2:19">
      <c r="B262" s="135"/>
      <c r="C262" s="135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</row>
    <row r="263" spans="2:19">
      <c r="B263" s="135"/>
      <c r="C263" s="135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</row>
    <row r="264" spans="2:19">
      <c r="B264" s="135"/>
      <c r="C264" s="135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</row>
    <row r="265" spans="2:19">
      <c r="B265" s="135"/>
      <c r="C265" s="135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</row>
    <row r="266" spans="2:19">
      <c r="B266" s="135"/>
      <c r="C266" s="135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</row>
    <row r="267" spans="2:19">
      <c r="B267" s="135"/>
      <c r="C267" s="135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</row>
    <row r="268" spans="2:19">
      <c r="B268" s="135"/>
      <c r="C268" s="135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</row>
    <row r="269" spans="2:19">
      <c r="B269" s="135"/>
      <c r="C269" s="135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</row>
    <row r="270" spans="2:19">
      <c r="B270" s="135"/>
      <c r="C270" s="135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</row>
    <row r="271" spans="2:19">
      <c r="B271" s="135"/>
      <c r="C271" s="135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</row>
    <row r="272" spans="2:19">
      <c r="B272" s="135"/>
      <c r="C272" s="135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</row>
    <row r="273" spans="2:19">
      <c r="B273" s="135"/>
      <c r="C273" s="135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</row>
    <row r="274" spans="2:19">
      <c r="B274" s="135"/>
      <c r="C274" s="135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</row>
    <row r="275" spans="2:19">
      <c r="B275" s="135"/>
      <c r="C275" s="135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</row>
    <row r="276" spans="2:19">
      <c r="B276" s="135"/>
      <c r="C276" s="135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</row>
    <row r="277" spans="2:19">
      <c r="B277" s="135"/>
      <c r="C277" s="135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</row>
    <row r="278" spans="2:19">
      <c r="B278" s="135"/>
      <c r="C278" s="135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</row>
    <row r="279" spans="2:19">
      <c r="B279" s="135"/>
      <c r="C279" s="135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</row>
    <row r="280" spans="2:19">
      <c r="B280" s="135"/>
      <c r="C280" s="135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</row>
    <row r="281" spans="2:19">
      <c r="B281" s="135"/>
      <c r="C281" s="135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</row>
    <row r="282" spans="2:19">
      <c r="B282" s="135"/>
      <c r="C282" s="135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</row>
    <row r="283" spans="2:19">
      <c r="B283" s="135"/>
      <c r="C283" s="135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</row>
    <row r="284" spans="2:19">
      <c r="B284" s="135"/>
      <c r="C284" s="135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</row>
    <row r="285" spans="2:19">
      <c r="B285" s="135"/>
      <c r="C285" s="135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</row>
    <row r="286" spans="2:19">
      <c r="B286" s="135"/>
      <c r="C286" s="135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</row>
    <row r="287" spans="2:19">
      <c r="B287" s="135"/>
      <c r="C287" s="135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</row>
    <row r="288" spans="2:19">
      <c r="B288" s="135"/>
      <c r="C288" s="135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</row>
    <row r="289" spans="2:19">
      <c r="B289" s="135"/>
      <c r="C289" s="135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</row>
    <row r="290" spans="2:19">
      <c r="B290" s="135"/>
      <c r="C290" s="135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</row>
    <row r="291" spans="2:19">
      <c r="B291" s="135"/>
      <c r="C291" s="135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</row>
    <row r="292" spans="2:19">
      <c r="B292" s="135"/>
      <c r="C292" s="135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</row>
    <row r="293" spans="2:19">
      <c r="B293" s="135"/>
      <c r="C293" s="135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</row>
    <row r="294" spans="2:19">
      <c r="B294" s="135"/>
      <c r="C294" s="135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</row>
    <row r="295" spans="2:19">
      <c r="B295" s="135"/>
      <c r="C295" s="135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</row>
    <row r="296" spans="2:19">
      <c r="B296" s="135"/>
      <c r="C296" s="135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</row>
    <row r="297" spans="2:19">
      <c r="B297" s="135"/>
      <c r="C297" s="135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</row>
    <row r="298" spans="2:19">
      <c r="B298" s="135"/>
      <c r="C298" s="135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</row>
    <row r="299" spans="2:19">
      <c r="B299" s="135"/>
      <c r="C299" s="135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</row>
    <row r="300" spans="2:19">
      <c r="B300" s="135"/>
      <c r="C300" s="135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</row>
    <row r="301" spans="2:19">
      <c r="B301" s="135"/>
      <c r="C301" s="135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</row>
    <row r="302" spans="2:19">
      <c r="B302" s="135"/>
      <c r="C302" s="135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</row>
    <row r="303" spans="2:19">
      <c r="B303" s="135"/>
      <c r="C303" s="135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</row>
    <row r="304" spans="2:19">
      <c r="B304" s="135"/>
      <c r="C304" s="135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</row>
    <row r="305" spans="2:19">
      <c r="B305" s="135"/>
      <c r="C305" s="135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</row>
    <row r="306" spans="2:19">
      <c r="B306" s="135"/>
      <c r="C306" s="135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</row>
    <row r="307" spans="2:19">
      <c r="B307" s="135"/>
      <c r="C307" s="135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</row>
    <row r="308" spans="2:19">
      <c r="B308" s="135"/>
      <c r="C308" s="135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</row>
    <row r="309" spans="2:19">
      <c r="B309" s="135"/>
      <c r="C309" s="135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</row>
    <row r="310" spans="2:19">
      <c r="B310" s="135"/>
      <c r="C310" s="135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</row>
    <row r="311" spans="2:19">
      <c r="B311" s="135"/>
      <c r="C311" s="135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59.285156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56" t="s">
        <v>149</v>
      </c>
      <c r="C1" s="77" t="s" vm="1">
        <v>230</v>
      </c>
    </row>
    <row r="2" spans="2:30">
      <c r="B2" s="56" t="s">
        <v>148</v>
      </c>
      <c r="C2" s="77" t="s">
        <v>231</v>
      </c>
    </row>
    <row r="3" spans="2:30">
      <c r="B3" s="56" t="s">
        <v>150</v>
      </c>
      <c r="C3" s="77" t="s">
        <v>232</v>
      </c>
    </row>
    <row r="4" spans="2:30">
      <c r="B4" s="56" t="s">
        <v>151</v>
      </c>
      <c r="C4" s="77">
        <v>9453</v>
      </c>
    </row>
    <row r="6" spans="2:30" ht="26.25" customHeight="1">
      <c r="B6" s="166" t="s">
        <v>178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8"/>
    </row>
    <row r="7" spans="2:30" ht="26.25" customHeight="1">
      <c r="B7" s="166" t="s">
        <v>92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8"/>
    </row>
    <row r="8" spans="2:30" s="3" customFormat="1" ht="78.75">
      <c r="B8" s="22" t="s">
        <v>119</v>
      </c>
      <c r="C8" s="30" t="s">
        <v>47</v>
      </c>
      <c r="D8" s="30" t="s">
        <v>121</v>
      </c>
      <c r="E8" s="30" t="s">
        <v>120</v>
      </c>
      <c r="F8" s="30" t="s">
        <v>68</v>
      </c>
      <c r="G8" s="30" t="s">
        <v>15</v>
      </c>
      <c r="H8" s="30" t="s">
        <v>69</v>
      </c>
      <c r="I8" s="30" t="s">
        <v>105</v>
      </c>
      <c r="J8" s="30" t="s">
        <v>18</v>
      </c>
      <c r="K8" s="30" t="s">
        <v>104</v>
      </c>
      <c r="L8" s="30" t="s">
        <v>17</v>
      </c>
      <c r="M8" s="70" t="s">
        <v>19</v>
      </c>
      <c r="N8" s="70" t="s">
        <v>206</v>
      </c>
      <c r="O8" s="30" t="s">
        <v>205</v>
      </c>
      <c r="P8" s="30" t="s">
        <v>113</v>
      </c>
      <c r="Q8" s="30" t="s">
        <v>62</v>
      </c>
      <c r="R8" s="30" t="s">
        <v>152</v>
      </c>
      <c r="S8" s="31" t="s">
        <v>154</v>
      </c>
      <c r="AA8" s="1"/>
    </row>
    <row r="9" spans="2:30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213</v>
      </c>
      <c r="O9" s="32"/>
      <c r="P9" s="32" t="s">
        <v>209</v>
      </c>
      <c r="Q9" s="32" t="s">
        <v>20</v>
      </c>
      <c r="R9" s="32" t="s">
        <v>20</v>
      </c>
      <c r="S9" s="33" t="s">
        <v>20</v>
      </c>
      <c r="AA9" s="1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116</v>
      </c>
      <c r="R10" s="20" t="s">
        <v>117</v>
      </c>
      <c r="S10" s="20" t="s">
        <v>155</v>
      </c>
      <c r="AA10" s="1"/>
    </row>
    <row r="11" spans="2:30" s="4" customFormat="1" ht="18" customHeight="1">
      <c r="B11" s="120" t="s">
        <v>54</v>
      </c>
      <c r="C11" s="115"/>
      <c r="D11" s="115"/>
      <c r="E11" s="115"/>
      <c r="F11" s="115"/>
      <c r="G11" s="115"/>
      <c r="H11" s="115"/>
      <c r="I11" s="115"/>
      <c r="J11" s="117">
        <v>6.9133238255613696</v>
      </c>
      <c r="K11" s="115"/>
      <c r="L11" s="115"/>
      <c r="M11" s="118">
        <v>1.0326274240569351E-2</v>
      </c>
      <c r="N11" s="116"/>
      <c r="O11" s="117"/>
      <c r="P11" s="116">
        <v>721.3186599999998</v>
      </c>
      <c r="Q11" s="115"/>
      <c r="R11" s="118">
        <v>1</v>
      </c>
      <c r="S11" s="118">
        <f>P11/'סכום נכסי הקרן'!$C$42</f>
        <v>3.8989331821958862E-3</v>
      </c>
      <c r="AA11" s="1"/>
      <c r="AD11" s="1"/>
    </row>
    <row r="12" spans="2:30" ht="17.25" customHeight="1">
      <c r="B12" s="121" t="s">
        <v>201</v>
      </c>
      <c r="C12" s="115"/>
      <c r="D12" s="115"/>
      <c r="E12" s="115"/>
      <c r="F12" s="115"/>
      <c r="G12" s="115"/>
      <c r="H12" s="115"/>
      <c r="I12" s="115"/>
      <c r="J12" s="117">
        <v>6.9133238255613678</v>
      </c>
      <c r="K12" s="115"/>
      <c r="L12" s="115"/>
      <c r="M12" s="118">
        <v>1.0326274240569349E-2</v>
      </c>
      <c r="N12" s="116"/>
      <c r="O12" s="117"/>
      <c r="P12" s="116">
        <v>721.31866000000002</v>
      </c>
      <c r="Q12" s="115"/>
      <c r="R12" s="118">
        <v>1.0000000000000002</v>
      </c>
      <c r="S12" s="118">
        <f>P12/'סכום נכסי הקרן'!$C$42</f>
        <v>3.8989331821958875E-3</v>
      </c>
    </row>
    <row r="13" spans="2:30">
      <c r="B13" s="104" t="s">
        <v>63</v>
      </c>
      <c r="C13" s="81"/>
      <c r="D13" s="81"/>
      <c r="E13" s="81"/>
      <c r="F13" s="81"/>
      <c r="G13" s="81"/>
      <c r="H13" s="81"/>
      <c r="I13" s="81"/>
      <c r="J13" s="92">
        <v>9.1256854905414286</v>
      </c>
      <c r="K13" s="81"/>
      <c r="L13" s="81"/>
      <c r="M13" s="91">
        <v>7.23485732471569E-3</v>
      </c>
      <c r="N13" s="90"/>
      <c r="O13" s="92"/>
      <c r="P13" s="90">
        <v>432.45542</v>
      </c>
      <c r="Q13" s="81"/>
      <c r="R13" s="91">
        <v>0.59953449700025796</v>
      </c>
      <c r="S13" s="91">
        <f>P13/'סכום נכסי הקרן'!$C$42</f>
        <v>2.3375449442254261E-3</v>
      </c>
    </row>
    <row r="14" spans="2:30">
      <c r="B14" s="105" t="s">
        <v>1811</v>
      </c>
      <c r="C14" s="83" t="s">
        <v>1812</v>
      </c>
      <c r="D14" s="96" t="s">
        <v>1813</v>
      </c>
      <c r="E14" s="83" t="s">
        <v>359</v>
      </c>
      <c r="F14" s="96" t="s">
        <v>132</v>
      </c>
      <c r="G14" s="83" t="s">
        <v>317</v>
      </c>
      <c r="H14" s="83" t="s">
        <v>318</v>
      </c>
      <c r="I14" s="109">
        <v>42797</v>
      </c>
      <c r="J14" s="95">
        <v>8</v>
      </c>
      <c r="K14" s="96" t="s">
        <v>136</v>
      </c>
      <c r="L14" s="97">
        <v>4.9000000000000002E-2</v>
      </c>
      <c r="M14" s="94">
        <v>7.6E-3</v>
      </c>
      <c r="N14" s="93">
        <v>9775</v>
      </c>
      <c r="O14" s="95">
        <v>164.73</v>
      </c>
      <c r="P14" s="93">
        <v>16.102350000000001</v>
      </c>
      <c r="Q14" s="94">
        <v>4.9793798556951163E-6</v>
      </c>
      <c r="R14" s="94">
        <v>2.2323490147891093E-2</v>
      </c>
      <c r="S14" s="94">
        <f>P14/'סכום נכסי הקרן'!$C$42</f>
        <v>8.7037796480035544E-5</v>
      </c>
    </row>
    <row r="15" spans="2:30">
      <c r="B15" s="105" t="s">
        <v>1814</v>
      </c>
      <c r="C15" s="83" t="s">
        <v>1815</v>
      </c>
      <c r="D15" s="96" t="s">
        <v>1813</v>
      </c>
      <c r="E15" s="83" t="s">
        <v>359</v>
      </c>
      <c r="F15" s="96" t="s">
        <v>132</v>
      </c>
      <c r="G15" s="83" t="s">
        <v>317</v>
      </c>
      <c r="H15" s="83" t="s">
        <v>318</v>
      </c>
      <c r="I15" s="109">
        <v>42852</v>
      </c>
      <c r="J15" s="95">
        <v>12.07</v>
      </c>
      <c r="K15" s="96" t="s">
        <v>136</v>
      </c>
      <c r="L15" s="97">
        <v>4.0999999999999995E-2</v>
      </c>
      <c r="M15" s="94">
        <v>1.0500000000000001E-2</v>
      </c>
      <c r="N15" s="93">
        <v>194698.59</v>
      </c>
      <c r="O15" s="95">
        <v>147.94</v>
      </c>
      <c r="P15" s="93">
        <v>288.03709999999995</v>
      </c>
      <c r="Q15" s="94">
        <v>4.6221581120055231E-5</v>
      </c>
      <c r="R15" s="94">
        <v>0.39932018395309504</v>
      </c>
      <c r="S15" s="94">
        <f>P15/'סכום נכסי הקרן'!$C$42</f>
        <v>1.5569227155352876E-3</v>
      </c>
    </row>
    <row r="16" spans="2:30">
      <c r="B16" s="105" t="s">
        <v>1816</v>
      </c>
      <c r="C16" s="83" t="s">
        <v>1817</v>
      </c>
      <c r="D16" s="96" t="s">
        <v>1813</v>
      </c>
      <c r="E16" s="83" t="s">
        <v>1818</v>
      </c>
      <c r="F16" s="96" t="s">
        <v>1184</v>
      </c>
      <c r="G16" s="83" t="s">
        <v>330</v>
      </c>
      <c r="H16" s="83" t="s">
        <v>134</v>
      </c>
      <c r="I16" s="109">
        <v>42796</v>
      </c>
      <c r="J16" s="95">
        <v>7.3</v>
      </c>
      <c r="K16" s="96" t="s">
        <v>136</v>
      </c>
      <c r="L16" s="97">
        <v>2.1400000000000002E-2</v>
      </c>
      <c r="M16" s="94">
        <v>2.5000000000000001E-3</v>
      </c>
      <c r="N16" s="93">
        <v>18000</v>
      </c>
      <c r="O16" s="95">
        <v>117.33</v>
      </c>
      <c r="P16" s="93">
        <v>21.119389999999999</v>
      </c>
      <c r="Q16" s="94">
        <v>6.9325158099874451E-5</v>
      </c>
      <c r="R16" s="94">
        <v>2.9278862687400885E-2</v>
      </c>
      <c r="S16" s="94">
        <f>P16/'סכום נכסי הקרן'!$C$42</f>
        <v>1.1415632926886433E-4</v>
      </c>
    </row>
    <row r="17" spans="2:19">
      <c r="B17" s="105" t="s">
        <v>1819</v>
      </c>
      <c r="C17" s="83" t="s">
        <v>1820</v>
      </c>
      <c r="D17" s="96" t="s">
        <v>1813</v>
      </c>
      <c r="E17" s="83" t="s">
        <v>447</v>
      </c>
      <c r="F17" s="96" t="s">
        <v>448</v>
      </c>
      <c r="G17" s="83" t="s">
        <v>385</v>
      </c>
      <c r="H17" s="83" t="s">
        <v>318</v>
      </c>
      <c r="I17" s="109">
        <v>42768</v>
      </c>
      <c r="J17" s="95">
        <v>0.12000000000000001</v>
      </c>
      <c r="K17" s="96" t="s">
        <v>136</v>
      </c>
      <c r="L17" s="97">
        <v>6.8499999999999991E-2</v>
      </c>
      <c r="M17" s="94">
        <v>5.9000000000000007E-3</v>
      </c>
      <c r="N17" s="93">
        <v>1700</v>
      </c>
      <c r="O17" s="95">
        <v>117.03</v>
      </c>
      <c r="P17" s="93">
        <v>1.98952</v>
      </c>
      <c r="Q17" s="94">
        <v>3.3659967013232327E-6</v>
      </c>
      <c r="R17" s="94">
        <v>2.7581707091842052E-3</v>
      </c>
      <c r="S17" s="94">
        <f>P17/'סכום נכסי הקרן'!$C$42</f>
        <v>1.0753923300199058E-5</v>
      </c>
    </row>
    <row r="18" spans="2:19">
      <c r="B18" s="105" t="s">
        <v>1821</v>
      </c>
      <c r="C18" s="83" t="s">
        <v>1822</v>
      </c>
      <c r="D18" s="96" t="s">
        <v>1813</v>
      </c>
      <c r="E18" s="83" t="s">
        <v>395</v>
      </c>
      <c r="F18" s="96" t="s">
        <v>132</v>
      </c>
      <c r="G18" s="83" t="s">
        <v>373</v>
      </c>
      <c r="H18" s="83" t="s">
        <v>134</v>
      </c>
      <c r="I18" s="109">
        <v>42835</v>
      </c>
      <c r="J18" s="95">
        <v>3.82</v>
      </c>
      <c r="K18" s="96" t="s">
        <v>136</v>
      </c>
      <c r="L18" s="97">
        <v>5.5999999999999994E-2</v>
      </c>
      <c r="M18" s="94">
        <v>-3.5000000000000005E-3</v>
      </c>
      <c r="N18" s="93">
        <v>2104.44</v>
      </c>
      <c r="O18" s="95">
        <v>151.13999999999999</v>
      </c>
      <c r="P18" s="93">
        <v>3.18066</v>
      </c>
      <c r="Q18" s="94">
        <v>2.8173590788969252E-6</v>
      </c>
      <c r="R18" s="94">
        <v>4.4095074429379121E-3</v>
      </c>
      <c r="S18" s="94">
        <f>P18/'סכום נכסי הקרן'!$C$42</f>
        <v>1.7192374886410357E-5</v>
      </c>
    </row>
    <row r="19" spans="2:19">
      <c r="B19" s="105" t="s">
        <v>1823</v>
      </c>
      <c r="C19" s="83" t="s">
        <v>1824</v>
      </c>
      <c r="D19" s="96" t="s">
        <v>1813</v>
      </c>
      <c r="E19" s="83" t="s">
        <v>447</v>
      </c>
      <c r="F19" s="96" t="s">
        <v>448</v>
      </c>
      <c r="G19" s="83" t="s">
        <v>422</v>
      </c>
      <c r="H19" s="83" t="s">
        <v>134</v>
      </c>
      <c r="I19" s="109">
        <v>42935</v>
      </c>
      <c r="J19" s="95">
        <v>1.7099999999999997</v>
      </c>
      <c r="K19" s="96" t="s">
        <v>136</v>
      </c>
      <c r="L19" s="97">
        <v>0.06</v>
      </c>
      <c r="M19" s="94">
        <v>-7.000000000000001E-4</v>
      </c>
      <c r="N19" s="93">
        <v>84592</v>
      </c>
      <c r="O19" s="95">
        <v>120.61</v>
      </c>
      <c r="P19" s="93">
        <v>102.0264</v>
      </c>
      <c r="Q19" s="94">
        <v>2.2858076796322116E-5</v>
      </c>
      <c r="R19" s="94">
        <v>0.14144428205974877</v>
      </c>
      <c r="S19" s="94">
        <f>P19/'סכום נכסי הקרן'!$C$42</f>
        <v>5.5148180475462875E-4</v>
      </c>
    </row>
    <row r="20" spans="2:19">
      <c r="B20" s="106"/>
      <c r="C20" s="83"/>
      <c r="D20" s="83"/>
      <c r="E20" s="83"/>
      <c r="F20" s="83"/>
      <c r="G20" s="83"/>
      <c r="H20" s="83"/>
      <c r="I20" s="83"/>
      <c r="J20" s="95"/>
      <c r="K20" s="83"/>
      <c r="L20" s="83"/>
      <c r="M20" s="94"/>
      <c r="N20" s="93"/>
      <c r="O20" s="95"/>
      <c r="P20" s="83"/>
      <c r="Q20" s="83"/>
      <c r="R20" s="94"/>
      <c r="S20" s="83"/>
    </row>
    <row r="21" spans="2:19">
      <c r="B21" s="104" t="s">
        <v>64</v>
      </c>
      <c r="C21" s="81"/>
      <c r="D21" s="81"/>
      <c r="E21" s="81"/>
      <c r="F21" s="81"/>
      <c r="G21" s="81"/>
      <c r="H21" s="81"/>
      <c r="I21" s="81"/>
      <c r="J21" s="92">
        <v>3.6732169788748932</v>
      </c>
      <c r="K21" s="81"/>
      <c r="L21" s="81"/>
      <c r="M21" s="91">
        <v>1.4615739778244699E-2</v>
      </c>
      <c r="N21" s="90"/>
      <c r="O21" s="92"/>
      <c r="P21" s="90">
        <v>281.86743999999999</v>
      </c>
      <c r="Q21" s="81"/>
      <c r="R21" s="91">
        <v>0.39076687687519418</v>
      </c>
      <c r="S21" s="91">
        <f>P21/'סכום נכסי הקרן'!$C$42</f>
        <v>1.5235739427517489E-3</v>
      </c>
    </row>
    <row r="22" spans="2:19">
      <c r="B22" s="105" t="s">
        <v>1825</v>
      </c>
      <c r="C22" s="83" t="s">
        <v>1826</v>
      </c>
      <c r="D22" s="96" t="s">
        <v>1813</v>
      </c>
      <c r="E22" s="83" t="s">
        <v>1818</v>
      </c>
      <c r="F22" s="96" t="s">
        <v>1184</v>
      </c>
      <c r="G22" s="83" t="s">
        <v>330</v>
      </c>
      <c r="H22" s="83" t="s">
        <v>134</v>
      </c>
      <c r="I22" s="109">
        <v>42796</v>
      </c>
      <c r="J22" s="95">
        <v>6.81</v>
      </c>
      <c r="K22" s="96" t="s">
        <v>136</v>
      </c>
      <c r="L22" s="97">
        <v>3.7400000000000003E-2</v>
      </c>
      <c r="M22" s="94">
        <v>1.72E-2</v>
      </c>
      <c r="N22" s="93">
        <v>40664</v>
      </c>
      <c r="O22" s="95">
        <v>115.39</v>
      </c>
      <c r="P22" s="93">
        <v>46.922190000000001</v>
      </c>
      <c r="Q22" s="94">
        <v>7.8950331807291612E-5</v>
      </c>
      <c r="R22" s="94">
        <v>6.5050570021299617E-2</v>
      </c>
      <c r="S22" s="94">
        <f>P22/'סכום נכסי הקרן'!$C$42</f>
        <v>2.5362782597680207E-4</v>
      </c>
    </row>
    <row r="23" spans="2:19">
      <c r="B23" s="105" t="s">
        <v>1827</v>
      </c>
      <c r="C23" s="83" t="s">
        <v>1828</v>
      </c>
      <c r="D23" s="96" t="s">
        <v>1813</v>
      </c>
      <c r="E23" s="83" t="s">
        <v>1818</v>
      </c>
      <c r="F23" s="96" t="s">
        <v>1184</v>
      </c>
      <c r="G23" s="83" t="s">
        <v>330</v>
      </c>
      <c r="H23" s="83" t="s">
        <v>134</v>
      </c>
      <c r="I23" s="109">
        <v>42796</v>
      </c>
      <c r="J23" s="95">
        <v>3.0899999999999994</v>
      </c>
      <c r="K23" s="96" t="s">
        <v>136</v>
      </c>
      <c r="L23" s="97">
        <v>2.5000000000000001E-2</v>
      </c>
      <c r="M23" s="94">
        <v>1.0499999999999999E-2</v>
      </c>
      <c r="N23" s="93">
        <v>41397</v>
      </c>
      <c r="O23" s="95">
        <v>105.26</v>
      </c>
      <c r="P23" s="93">
        <v>43.574480000000001</v>
      </c>
      <c r="Q23" s="94">
        <v>5.7076007588625888E-5</v>
      </c>
      <c r="R23" s="94">
        <v>6.0409472839646233E-2</v>
      </c>
      <c r="S23" s="94">
        <f>P23/'סכום נכסי הקרן'!$C$42</f>
        <v>2.3553249817345783E-4</v>
      </c>
    </row>
    <row r="24" spans="2:19">
      <c r="B24" s="105" t="s">
        <v>1829</v>
      </c>
      <c r="C24" s="83" t="s">
        <v>1830</v>
      </c>
      <c r="D24" s="96" t="s">
        <v>1813</v>
      </c>
      <c r="E24" s="83" t="s">
        <v>1831</v>
      </c>
      <c r="F24" s="96" t="s">
        <v>384</v>
      </c>
      <c r="G24" s="83" t="s">
        <v>422</v>
      </c>
      <c r="H24" s="83" t="s">
        <v>134</v>
      </c>
      <c r="I24" s="109">
        <v>42936</v>
      </c>
      <c r="J24" s="95">
        <v>4.95</v>
      </c>
      <c r="K24" s="96" t="s">
        <v>136</v>
      </c>
      <c r="L24" s="97">
        <v>3.1E-2</v>
      </c>
      <c r="M24" s="94">
        <v>1.61E-2</v>
      </c>
      <c r="N24" s="93">
        <v>31894.68</v>
      </c>
      <c r="O24" s="95">
        <v>107.58</v>
      </c>
      <c r="P24" s="93">
        <v>34.3123</v>
      </c>
      <c r="Q24" s="94">
        <v>4.7564560105687288E-5</v>
      </c>
      <c r="R24" s="94">
        <v>4.7568851192619929E-2</v>
      </c>
      <c r="S24" s="94">
        <f>P24/'סכום נכסי הקרן'!$C$42</f>
        <v>1.8546777235384422E-4</v>
      </c>
    </row>
    <row r="25" spans="2:19">
      <c r="B25" s="105" t="s">
        <v>1832</v>
      </c>
      <c r="C25" s="83" t="s">
        <v>1833</v>
      </c>
      <c r="D25" s="96" t="s">
        <v>1813</v>
      </c>
      <c r="E25" s="83" t="s">
        <v>1834</v>
      </c>
      <c r="F25" s="96" t="s">
        <v>133</v>
      </c>
      <c r="G25" s="83" t="s">
        <v>506</v>
      </c>
      <c r="H25" s="83" t="s">
        <v>134</v>
      </c>
      <c r="I25" s="109">
        <v>43741</v>
      </c>
      <c r="J25" s="95">
        <v>1.7300000000000002</v>
      </c>
      <c r="K25" s="96" t="s">
        <v>136</v>
      </c>
      <c r="L25" s="97">
        <v>1.34E-2</v>
      </c>
      <c r="M25" s="94">
        <v>1.23E-2</v>
      </c>
      <c r="N25" s="93">
        <v>102000</v>
      </c>
      <c r="O25" s="95">
        <v>100.51</v>
      </c>
      <c r="P25" s="93">
        <v>102.5202</v>
      </c>
      <c r="Q25" s="94">
        <v>2.04E-4</v>
      </c>
      <c r="R25" s="94">
        <v>0.1421288616046617</v>
      </c>
      <c r="S25" s="94">
        <f>P25/'סכום נכסי הקרן'!$C$42</f>
        <v>5.5415093465814233E-4</v>
      </c>
    </row>
    <row r="26" spans="2:19">
      <c r="B26" s="105" t="s">
        <v>1835</v>
      </c>
      <c r="C26" s="83" t="s">
        <v>1836</v>
      </c>
      <c r="D26" s="96" t="s">
        <v>1813</v>
      </c>
      <c r="E26" s="83" t="s">
        <v>1837</v>
      </c>
      <c r="F26" s="96" t="s">
        <v>384</v>
      </c>
      <c r="G26" s="83" t="s">
        <v>601</v>
      </c>
      <c r="H26" s="83" t="s">
        <v>318</v>
      </c>
      <c r="I26" s="109">
        <v>43312</v>
      </c>
      <c r="J26" s="95">
        <v>4.29</v>
      </c>
      <c r="K26" s="96" t="s">
        <v>136</v>
      </c>
      <c r="L26" s="97">
        <v>3.5499999999999997E-2</v>
      </c>
      <c r="M26" s="94">
        <v>1.9100000000000002E-2</v>
      </c>
      <c r="N26" s="93">
        <v>50880</v>
      </c>
      <c r="O26" s="95">
        <v>107.19</v>
      </c>
      <c r="P26" s="93">
        <v>54.538269999999997</v>
      </c>
      <c r="Q26" s="94">
        <v>1.65625E-4</v>
      </c>
      <c r="R26" s="94">
        <v>7.5609121216966738E-2</v>
      </c>
      <c r="S26" s="94">
        <f>P26/'סכום נכסי הקרן'!$C$42</f>
        <v>2.9479491158950258E-4</v>
      </c>
    </row>
    <row r="27" spans="2:19">
      <c r="B27" s="106"/>
      <c r="C27" s="83"/>
      <c r="D27" s="83"/>
      <c r="E27" s="83"/>
      <c r="F27" s="83"/>
      <c r="G27" s="83"/>
      <c r="H27" s="83"/>
      <c r="I27" s="83"/>
      <c r="J27" s="95"/>
      <c r="K27" s="83"/>
      <c r="L27" s="83"/>
      <c r="M27" s="94"/>
      <c r="N27" s="93"/>
      <c r="O27" s="95"/>
      <c r="P27" s="83"/>
      <c r="Q27" s="83"/>
      <c r="R27" s="94"/>
      <c r="S27" s="83"/>
    </row>
    <row r="28" spans="2:19">
      <c r="B28" s="104" t="s">
        <v>49</v>
      </c>
      <c r="C28" s="81"/>
      <c r="D28" s="81"/>
      <c r="E28" s="81"/>
      <c r="F28" s="81"/>
      <c r="G28" s="81"/>
      <c r="H28" s="81"/>
      <c r="I28" s="81"/>
      <c r="J28" s="92">
        <v>0.70000000000000007</v>
      </c>
      <c r="K28" s="81"/>
      <c r="L28" s="81"/>
      <c r="M28" s="91">
        <v>2.86E-2</v>
      </c>
      <c r="N28" s="90"/>
      <c r="O28" s="92"/>
      <c r="P28" s="90">
        <v>6.9958</v>
      </c>
      <c r="Q28" s="81"/>
      <c r="R28" s="91">
        <v>9.698626124548063E-3</v>
      </c>
      <c r="S28" s="91">
        <f>P28/'סכום נכסי הקרן'!$C$42</f>
        <v>3.7814295218712338E-5</v>
      </c>
    </row>
    <row r="29" spans="2:19">
      <c r="B29" s="105" t="s">
        <v>1838</v>
      </c>
      <c r="C29" s="83" t="s">
        <v>1839</v>
      </c>
      <c r="D29" s="96" t="s">
        <v>1813</v>
      </c>
      <c r="E29" s="83" t="s">
        <v>1097</v>
      </c>
      <c r="F29" s="96" t="s">
        <v>159</v>
      </c>
      <c r="G29" s="83" t="s">
        <v>498</v>
      </c>
      <c r="H29" s="83" t="s">
        <v>318</v>
      </c>
      <c r="I29" s="109">
        <v>42954</v>
      </c>
      <c r="J29" s="95">
        <v>0.70000000000000007</v>
      </c>
      <c r="K29" s="96" t="s">
        <v>135</v>
      </c>
      <c r="L29" s="97">
        <v>3.7000000000000005E-2</v>
      </c>
      <c r="M29" s="94">
        <v>2.86E-2</v>
      </c>
      <c r="N29" s="93">
        <v>1991</v>
      </c>
      <c r="O29" s="95">
        <v>101.67</v>
      </c>
      <c r="P29" s="93">
        <v>6.9958</v>
      </c>
      <c r="Q29" s="94">
        <v>2.962621272543301E-5</v>
      </c>
      <c r="R29" s="94">
        <v>9.698626124548063E-3</v>
      </c>
      <c r="S29" s="94">
        <f>P29/'סכום נכסי הקרן'!$C$42</f>
        <v>3.7814295218712338E-5</v>
      </c>
    </row>
    <row r="30" spans="2:19">
      <c r="B30" s="107"/>
      <c r="C30" s="108"/>
      <c r="D30" s="108"/>
      <c r="E30" s="108"/>
      <c r="F30" s="108"/>
      <c r="G30" s="108"/>
      <c r="H30" s="108"/>
      <c r="I30" s="108"/>
      <c r="J30" s="110"/>
      <c r="K30" s="108"/>
      <c r="L30" s="108"/>
      <c r="M30" s="111"/>
      <c r="N30" s="112"/>
      <c r="O30" s="110"/>
      <c r="P30" s="108"/>
      <c r="Q30" s="108"/>
      <c r="R30" s="111"/>
      <c r="S30" s="108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137" t="s">
        <v>222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137" t="s">
        <v>115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137" t="s">
        <v>204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137" t="s">
        <v>212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</row>
    <row r="112" spans="2:19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</row>
    <row r="113" spans="2:19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</row>
    <row r="114" spans="2:19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</row>
    <row r="115" spans="2:19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</row>
    <row r="116" spans="2:19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</row>
    <row r="117" spans="2:19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</row>
    <row r="118" spans="2:19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</row>
    <row r="119" spans="2:19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</row>
    <row r="120" spans="2:19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</row>
    <row r="121" spans="2:19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</row>
    <row r="122" spans="2:19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</row>
    <row r="123" spans="2:19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</row>
    <row r="124" spans="2:19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</row>
    <row r="125" spans="2:19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</row>
    <row r="126" spans="2:19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</row>
    <row r="127" spans="2:19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</row>
    <row r="128" spans="2:19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</row>
    <row r="129" spans="2:19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</row>
    <row r="130" spans="2:19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</row>
    <row r="131" spans="2:19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</row>
    <row r="132" spans="2:19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</row>
    <row r="133" spans="2:19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</row>
    <row r="134" spans="2:19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</row>
    <row r="135" spans="2:19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</row>
    <row r="136" spans="2:19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</row>
    <row r="137" spans="2:19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</row>
    <row r="138" spans="2:19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</row>
    <row r="139" spans="2:19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</row>
    <row r="140" spans="2:19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</row>
    <row r="141" spans="2:19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</row>
    <row r="142" spans="2:19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</row>
    <row r="143" spans="2:19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</row>
    <row r="144" spans="2:19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</row>
    <row r="145" spans="2:19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</row>
    <row r="146" spans="2:19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</row>
    <row r="147" spans="2:19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</row>
    <row r="148" spans="2:19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</row>
    <row r="149" spans="2:19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</row>
    <row r="150" spans="2:19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</row>
    <row r="151" spans="2:19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</row>
    <row r="152" spans="2:19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</row>
    <row r="153" spans="2:19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</row>
    <row r="154" spans="2:19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</row>
    <row r="155" spans="2:19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</row>
    <row r="156" spans="2:19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</row>
    <row r="157" spans="2:19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</row>
    <row r="158" spans="2:19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</row>
    <row r="159" spans="2:19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</row>
    <row r="160" spans="2:19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</row>
    <row r="161" spans="2:19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</row>
    <row r="162" spans="2:19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</row>
    <row r="163" spans="2:19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</row>
    <row r="164" spans="2:19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</row>
    <row r="165" spans="2:19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</row>
    <row r="166" spans="2:19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</row>
    <row r="167" spans="2:19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</row>
    <row r="168" spans="2:19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</row>
    <row r="169" spans="2:19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</row>
    <row r="170" spans="2:19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</row>
    <row r="171" spans="2:19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</row>
    <row r="172" spans="2:19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</row>
    <row r="173" spans="2:19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</row>
    <row r="174" spans="2:19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</row>
    <row r="175" spans="2:19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</row>
    <row r="176" spans="2:19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</row>
    <row r="177" spans="2:19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</row>
    <row r="178" spans="2:19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</row>
    <row r="179" spans="2:19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</row>
    <row r="180" spans="2:19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</row>
    <row r="181" spans="2:19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</row>
    <row r="182" spans="2:19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</row>
    <row r="183" spans="2:19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</row>
    <row r="184" spans="2:19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</row>
    <row r="185" spans="2:19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</row>
    <row r="186" spans="2:19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</row>
    <row r="187" spans="2:19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</row>
    <row r="188" spans="2:19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</row>
    <row r="189" spans="2:19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</row>
    <row r="190" spans="2:19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</row>
    <row r="191" spans="2:19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</row>
    <row r="192" spans="2:19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</row>
    <row r="193" spans="2:19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</row>
    <row r="194" spans="2:19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</row>
    <row r="195" spans="2:19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</row>
    <row r="196" spans="2:19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</row>
    <row r="197" spans="2:19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</row>
    <row r="198" spans="2:19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</row>
    <row r="199" spans="2:19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</row>
    <row r="200" spans="2:19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</row>
    <row r="201" spans="2:19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</row>
    <row r="202" spans="2:19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</row>
    <row r="203" spans="2:19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</row>
    <row r="204" spans="2:19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</row>
    <row r="205" spans="2:19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</row>
    <row r="206" spans="2:19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</row>
    <row r="207" spans="2:19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</row>
    <row r="208" spans="2:19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</row>
    <row r="209" spans="2:19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</row>
    <row r="210" spans="2:19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</row>
    <row r="211" spans="2:19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</row>
    <row r="212" spans="2:19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</row>
    <row r="213" spans="2:19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</row>
    <row r="214" spans="2:19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</row>
    <row r="215" spans="2:19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</row>
    <row r="216" spans="2:19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</row>
    <row r="217" spans="2:19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</row>
    <row r="218" spans="2:19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</row>
    <row r="219" spans="2:19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</row>
    <row r="220" spans="2:19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</row>
    <row r="221" spans="2:19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</row>
    <row r="222" spans="2:19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</row>
    <row r="223" spans="2:19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</row>
    <row r="224" spans="2:19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</row>
    <row r="225" spans="2:19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</row>
    <row r="226" spans="2:19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</row>
    <row r="227" spans="2:19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</row>
    <row r="228" spans="2:19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</row>
    <row r="229" spans="2:19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</row>
    <row r="230" spans="2:19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</row>
    <row r="231" spans="2:19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</row>
    <row r="232" spans="2:19"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</row>
    <row r="233" spans="2:19">
      <c r="B233" s="135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</row>
    <row r="234" spans="2:19">
      <c r="B234" s="135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</row>
    <row r="235" spans="2:19">
      <c r="B235" s="135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</row>
    <row r="236" spans="2:19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</row>
    <row r="237" spans="2:19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</row>
    <row r="238" spans="2:19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</row>
    <row r="239" spans="2:19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</row>
    <row r="240" spans="2:19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</row>
    <row r="241" spans="2:19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</row>
    <row r="242" spans="2:19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</row>
    <row r="243" spans="2:19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</row>
    <row r="244" spans="2:19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</row>
    <row r="245" spans="2:19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</row>
    <row r="246" spans="2:19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</row>
    <row r="247" spans="2:19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</row>
    <row r="248" spans="2:19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</row>
    <row r="249" spans="2:19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</row>
    <row r="250" spans="2:19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</row>
    <row r="251" spans="2:19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</row>
    <row r="252" spans="2:19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</row>
    <row r="253" spans="2:19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</row>
    <row r="254" spans="2:19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</row>
    <row r="255" spans="2:19">
      <c r="B255" s="135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</row>
    <row r="256" spans="2:19">
      <c r="B256" s="135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</row>
    <row r="257" spans="2:19">
      <c r="B257" s="135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</row>
    <row r="258" spans="2:19">
      <c r="B258" s="135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</row>
    <row r="259" spans="2:19">
      <c r="B259" s="135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</row>
    <row r="260" spans="2:19">
      <c r="B260" s="135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</row>
    <row r="261" spans="2:19">
      <c r="B261" s="135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</row>
    <row r="262" spans="2:19">
      <c r="B262" s="135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</row>
    <row r="263" spans="2:19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</row>
    <row r="264" spans="2:19"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</row>
    <row r="265" spans="2:19">
      <c r="B265" s="135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</row>
    <row r="266" spans="2:19">
      <c r="B266" s="135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</row>
    <row r="267" spans="2:19">
      <c r="B267" s="135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</row>
    <row r="268" spans="2:19">
      <c r="B268" s="135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</row>
    <row r="269" spans="2:19">
      <c r="B269" s="135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</row>
    <row r="270" spans="2:19">
      <c r="B270" s="135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</row>
    <row r="271" spans="2:19">
      <c r="B271" s="135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</row>
    <row r="272" spans="2:19">
      <c r="B272" s="135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</row>
    <row r="273" spans="2:19">
      <c r="B273" s="135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</row>
    <row r="274" spans="2:19">
      <c r="B274" s="135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</row>
    <row r="275" spans="2:19">
      <c r="B275" s="135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</row>
    <row r="276" spans="2:19">
      <c r="B276" s="135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</row>
    <row r="277" spans="2:19">
      <c r="B277" s="135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</row>
    <row r="278" spans="2:19">
      <c r="B278" s="135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</row>
    <row r="279" spans="2:19">
      <c r="B279" s="135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</row>
    <row r="280" spans="2:19">
      <c r="B280" s="135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</row>
    <row r="281" spans="2:19">
      <c r="B281" s="135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</row>
    <row r="282" spans="2:19">
      <c r="B282" s="135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</row>
    <row r="283" spans="2:19">
      <c r="B283" s="135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</row>
    <row r="284" spans="2:19">
      <c r="B284" s="135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</row>
    <row r="285" spans="2:19">
      <c r="B285" s="135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</row>
    <row r="286" spans="2:19">
      <c r="B286" s="135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</row>
    <row r="287" spans="2:19">
      <c r="B287" s="135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</row>
    <row r="288" spans="2:19">
      <c r="B288" s="135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</row>
    <row r="289" spans="2:19">
      <c r="B289" s="135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</row>
    <row r="290" spans="2:19">
      <c r="B290" s="135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</row>
    <row r="291" spans="2:19">
      <c r="B291" s="135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</row>
    <row r="292" spans="2:19">
      <c r="B292" s="135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</row>
    <row r="293" spans="2:19">
      <c r="B293" s="135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</row>
    <row r="294" spans="2:19">
      <c r="B294" s="135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</row>
    <row r="295" spans="2:19">
      <c r="B295" s="135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</row>
    <row r="296" spans="2:19">
      <c r="B296" s="135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</row>
    <row r="297" spans="2:19">
      <c r="B297" s="135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</row>
    <row r="298" spans="2:19">
      <c r="B298" s="135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</row>
    <row r="299" spans="2:19">
      <c r="B299" s="135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</row>
    <row r="300" spans="2:19">
      <c r="B300" s="135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</row>
    <row r="301" spans="2:19">
      <c r="B301" s="135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</row>
    <row r="302" spans="2:19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</row>
    <row r="303" spans="2:19">
      <c r="B303" s="135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</row>
    <row r="304" spans="2:19">
      <c r="B304" s="135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</row>
    <row r="305" spans="2:19">
      <c r="B305" s="135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</row>
    <row r="306" spans="2:19">
      <c r="B306" s="135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</row>
    <row r="307" spans="2:19">
      <c r="B307" s="135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</row>
    <row r="308" spans="2:19">
      <c r="B308" s="135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</row>
    <row r="309" spans="2:19">
      <c r="B309" s="135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</row>
    <row r="310" spans="2:19">
      <c r="B310" s="135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</row>
    <row r="311" spans="2:19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</row>
    <row r="312" spans="2:19">
      <c r="B312" s="135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</row>
    <row r="313" spans="2:19">
      <c r="B313" s="135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</row>
    <row r="314" spans="2:19">
      <c r="B314" s="135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</row>
    <row r="315" spans="2:19">
      <c r="B315" s="135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</row>
    <row r="316" spans="2:19">
      <c r="B316" s="135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</row>
    <row r="317" spans="2:19">
      <c r="B317" s="135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</row>
    <row r="318" spans="2:19">
      <c r="B318" s="135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</row>
    <row r="319" spans="2:19">
      <c r="B319" s="135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</row>
    <row r="320" spans="2:19">
      <c r="B320" s="135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</row>
    <row r="321" spans="2:19">
      <c r="B321" s="135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</row>
    <row r="322" spans="2:19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</row>
    <row r="323" spans="2:19">
      <c r="B323" s="135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</row>
    <row r="324" spans="2:19">
      <c r="B324" s="135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</row>
    <row r="325" spans="2:19">
      <c r="B325" s="135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</row>
    <row r="326" spans="2:19">
      <c r="B326" s="135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</row>
    <row r="327" spans="2:19">
      <c r="B327" s="135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</row>
    <row r="328" spans="2:19">
      <c r="B328" s="135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</row>
    <row r="329" spans="2:19">
      <c r="B329" s="135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</row>
    <row r="330" spans="2:19">
      <c r="B330" s="135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</row>
    <row r="331" spans="2:19">
      <c r="B331" s="135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</row>
    <row r="332" spans="2:19">
      <c r="B332" s="135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</row>
    <row r="333" spans="2:19">
      <c r="B333" s="135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</row>
    <row r="334" spans="2:19">
      <c r="B334" s="135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</row>
    <row r="335" spans="2:19">
      <c r="B335" s="135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</row>
    <row r="336" spans="2:19">
      <c r="B336" s="135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</row>
    <row r="337" spans="2:19">
      <c r="B337" s="135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</row>
    <row r="338" spans="2:19">
      <c r="B338" s="135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</row>
    <row r="339" spans="2:19">
      <c r="B339" s="135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2:19">
      <c r="B340" s="135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2:19">
      <c r="B341" s="135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2:19">
      <c r="B342" s="135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2:19">
      <c r="B343" s="135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2:19">
      <c r="B344" s="135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2:19">
      <c r="B345" s="135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2:19">
      <c r="B346" s="135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2:19">
      <c r="B347" s="135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2:19">
      <c r="B348" s="135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2:19">
      <c r="B349" s="135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2:19">
      <c r="B350" s="135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2:19">
      <c r="B351" s="135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2:19">
      <c r="B352" s="135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2:19">
      <c r="B353" s="135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2:19">
      <c r="B354" s="135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2:19">
      <c r="B355" s="135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2:19">
      <c r="B356" s="135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2:19">
      <c r="B357" s="135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2:19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2:19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2:19">
      <c r="B360" s="135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2:19">
      <c r="B361" s="135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2:19">
      <c r="B362" s="135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2:19">
      <c r="B363" s="135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2:19">
      <c r="B364" s="135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2:19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2:19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2:19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2:19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</row>
    <row r="369" spans="2:19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2:19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</row>
    <row r="371" spans="2:19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2:19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</row>
    <row r="373" spans="2:19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2:19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</row>
    <row r="375" spans="2:19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2:19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</row>
    <row r="377" spans="2:19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2:19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</row>
    <row r="379" spans="2:19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2:19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</row>
    <row r="381" spans="2:19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2:19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</row>
    <row r="383" spans="2:19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2:19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</row>
    <row r="385" spans="2:19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2:19">
      <c r="B386" s="135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</row>
    <row r="387" spans="2:19">
      <c r="B387" s="135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2:19">
      <c r="B388" s="135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</row>
    <row r="389" spans="2:19">
      <c r="B389" s="135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2:19">
      <c r="B390" s="135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</row>
    <row r="391" spans="2:19">
      <c r="B391" s="135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2:19">
      <c r="B392" s="135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</row>
    <row r="393" spans="2:19">
      <c r="B393" s="135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2:19">
      <c r="B394" s="135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</row>
    <row r="395" spans="2:19">
      <c r="B395" s="135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2:19">
      <c r="B396" s="135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</row>
    <row r="397" spans="2:19">
      <c r="B397" s="135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2:19">
      <c r="B398" s="135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</row>
    <row r="399" spans="2:19">
      <c r="B399" s="135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2:19">
      <c r="B400" s="135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</row>
    <row r="401" spans="2:19">
      <c r="B401" s="135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2:19">
      <c r="B402" s="135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</row>
    <row r="403" spans="2:19"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2:19">
      <c r="B404" s="135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</row>
    <row r="405" spans="2:19">
      <c r="B405" s="135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2:19">
      <c r="B406" s="135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</row>
    <row r="407" spans="2:19">
      <c r="B407" s="135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2:19">
      <c r="B408" s="135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</row>
    <row r="409" spans="2:19">
      <c r="B409" s="135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2:19">
      <c r="B410" s="135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</row>
    <row r="411" spans="2:19">
      <c r="B411" s="135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2:19">
      <c r="B412" s="135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</row>
    <row r="413" spans="2:19">
      <c r="B413" s="135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2:19">
      <c r="B414" s="135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</row>
    <row r="415" spans="2:19">
      <c r="B415" s="135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2:19">
      <c r="B416" s="135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</row>
    <row r="417" spans="2:19">
      <c r="B417" s="135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2:19">
      <c r="B418" s="135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</row>
    <row r="419" spans="2:19">
      <c r="B419" s="135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2:19">
      <c r="B420" s="135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</row>
    <row r="421" spans="2:19">
      <c r="B421" s="135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2:19">
      <c r="B422" s="135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</row>
    <row r="423" spans="2:19">
      <c r="B423" s="135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2:19">
      <c r="B424" s="135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</row>
    <row r="425" spans="2:19">
      <c r="B425" s="135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2:19">
      <c r="B426" s="135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</row>
    <row r="427" spans="2:19">
      <c r="B427" s="135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2:19">
      <c r="B428" s="135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</row>
    <row r="429" spans="2:19">
      <c r="B429" s="135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2:19">
      <c r="B430" s="135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</row>
    <row r="431" spans="2:19"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2:19">
      <c r="B432" s="135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</row>
    <row r="433" spans="2:19">
      <c r="B433" s="135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2:19">
      <c r="B434" s="135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</row>
    <row r="435" spans="2:19">
      <c r="B435" s="135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2:19">
      <c r="B436" s="135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</row>
    <row r="437" spans="2:19">
      <c r="B437" s="135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2:19">
      <c r="B438" s="135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</row>
    <row r="439" spans="2:19">
      <c r="B439" s="135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2:19">
      <c r="B440" s="135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</row>
    <row r="441" spans="2:19">
      <c r="B441" s="135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2:19">
      <c r="B442" s="135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</row>
    <row r="443" spans="2:19">
      <c r="B443" s="135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2:19">
      <c r="B444" s="135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</row>
    <row r="445" spans="2:19">
      <c r="B445" s="135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2:19">
      <c r="B446" s="135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</row>
    <row r="447" spans="2:19">
      <c r="B447" s="135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2:19">
      <c r="B448" s="135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</row>
    <row r="449" spans="2:19">
      <c r="B449" s="135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2:19">
      <c r="B450" s="135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</row>
    <row r="451" spans="2:19">
      <c r="B451" s="135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2:19">
      <c r="B452" s="135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</row>
    <row r="453" spans="2:19">
      <c r="B453" s="135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2:19">
      <c r="B454" s="135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</row>
    <row r="455" spans="2:19">
      <c r="B455" s="135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2:19">
      <c r="B456" s="135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</row>
    <row r="457" spans="2:19">
      <c r="B457" s="135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2:19">
      <c r="B458" s="135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</row>
    <row r="459" spans="2:19">
      <c r="B459" s="135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2:19">
      <c r="B460" s="135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</row>
    <row r="461" spans="2:19">
      <c r="B461" s="135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2:19">
      <c r="B462" s="135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</row>
    <row r="463" spans="2:19">
      <c r="B463" s="135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2:19">
      <c r="B464" s="135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2:19">
      <c r="B465" s="135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2:19">
      <c r="B466" s="135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</row>
    <row r="467" spans="2:19">
      <c r="B467" s="135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2:19">
      <c r="B468" s="135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</row>
    <row r="469" spans="2:19">
      <c r="B469" s="135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2:19">
      <c r="B470" s="135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</row>
    <row r="471" spans="2:19">
      <c r="B471" s="135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2:19">
      <c r="B472" s="135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</row>
    <row r="473" spans="2:19">
      <c r="B473" s="135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2:19">
      <c r="B474" s="135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</row>
    <row r="475" spans="2:19">
      <c r="B475" s="135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2:19">
      <c r="B476" s="135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</row>
    <row r="477" spans="2:19">
      <c r="B477" s="135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2:19">
      <c r="B478" s="135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</row>
    <row r="479" spans="2:19">
      <c r="B479" s="135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2:19">
      <c r="B480" s="135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</row>
    <row r="481" spans="2:19">
      <c r="B481" s="135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2:19">
      <c r="B482" s="135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</row>
    <row r="483" spans="2:19">
      <c r="B483" s="135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2:19">
      <c r="B484" s="135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</row>
    <row r="485" spans="2:19">
      <c r="B485" s="135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2:19">
      <c r="B486" s="135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</row>
    <row r="487" spans="2:19">
      <c r="B487" s="135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2:19">
      <c r="B488" s="135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</row>
    <row r="489" spans="2:19">
      <c r="B489" s="135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  <row r="490" spans="2:19">
      <c r="B490" s="135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</row>
    <row r="491" spans="2:19">
      <c r="B491" s="135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</row>
    <row r="492" spans="2:19">
      <c r="B492" s="135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</row>
    <row r="493" spans="2:19">
      <c r="B493" s="135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</row>
    <row r="494" spans="2:19">
      <c r="B494" s="135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</row>
    <row r="495" spans="2:19">
      <c r="B495" s="135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</row>
    <row r="496" spans="2:19">
      <c r="B496" s="135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</row>
    <row r="497" spans="2:19">
      <c r="B497" s="135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</row>
    <row r="498" spans="2:19">
      <c r="B498" s="135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</row>
    <row r="499" spans="2:19">
      <c r="B499" s="135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</row>
    <row r="500" spans="2:19">
      <c r="B500" s="135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</row>
    <row r="501" spans="2:19">
      <c r="B501" s="135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</row>
    <row r="502" spans="2:19">
      <c r="B502" s="135"/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</row>
    <row r="503" spans="2:19">
      <c r="B503" s="135"/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</row>
    <row r="504" spans="2:19">
      <c r="B504" s="135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</row>
    <row r="505" spans="2:19">
      <c r="B505" s="135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</row>
    <row r="506" spans="2:19">
      <c r="B506" s="135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</row>
    <row r="507" spans="2:19">
      <c r="B507" s="135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</row>
    <row r="508" spans="2:19">
      <c r="B508" s="135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</row>
    <row r="509" spans="2:19">
      <c r="B509" s="135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</row>
    <row r="510" spans="2:19">
      <c r="B510" s="135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</row>
    <row r="511" spans="2:19">
      <c r="B511" s="135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</row>
    <row r="512" spans="2:19">
      <c r="B512" s="135"/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</row>
    <row r="513" spans="2:19">
      <c r="B513" s="135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</row>
    <row r="514" spans="2:19">
      <c r="B514" s="135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</row>
    <row r="515" spans="2:19">
      <c r="B515" s="135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</row>
    <row r="516" spans="2:19">
      <c r="B516" s="135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</row>
    <row r="517" spans="2:19">
      <c r="B517" s="135"/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</row>
    <row r="518" spans="2:19">
      <c r="B518" s="135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</row>
    <row r="519" spans="2:19">
      <c r="B519" s="135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</row>
    <row r="520" spans="2:19">
      <c r="B520" s="135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</row>
    <row r="521" spans="2:19">
      <c r="B521" s="135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</row>
    <row r="522" spans="2:19">
      <c r="B522" s="135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</row>
    <row r="523" spans="2:19">
      <c r="B523" s="135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</row>
    <row r="524" spans="2:19">
      <c r="B524" s="135"/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</row>
    <row r="525" spans="2:19">
      <c r="B525" s="135"/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</row>
    <row r="526" spans="2:19">
      <c r="B526" s="135"/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</row>
    <row r="527" spans="2:19">
      <c r="B527" s="135"/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</row>
    <row r="528" spans="2:19">
      <c r="B528" s="135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</row>
    <row r="529" spans="2:19">
      <c r="B529" s="135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</row>
    <row r="530" spans="2:19">
      <c r="B530" s="135"/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</row>
    <row r="531" spans="2:19">
      <c r="B531" s="135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</row>
    <row r="532" spans="2:19">
      <c r="B532" s="135"/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</row>
    <row r="533" spans="2:19">
      <c r="B533" s="135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</row>
    <row r="534" spans="2:19">
      <c r="B534" s="135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</row>
    <row r="535" spans="2:19">
      <c r="B535" s="135"/>
      <c r="C535" s="135"/>
      <c r="D535" s="135"/>
      <c r="E535" s="135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</row>
    <row r="536" spans="2:19">
      <c r="B536" s="135"/>
      <c r="C536" s="135"/>
      <c r="D536" s="135"/>
      <c r="E536" s="135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  <c r="S536" s="136"/>
    </row>
    <row r="537" spans="2:19">
      <c r="B537" s="135"/>
      <c r="C537" s="135"/>
      <c r="D537" s="135"/>
      <c r="E537" s="135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</row>
    <row r="538" spans="2:19">
      <c r="B538" s="142"/>
      <c r="C538" s="135"/>
      <c r="D538" s="135"/>
      <c r="E538" s="135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</row>
    <row r="539" spans="2:19">
      <c r="B539" s="142"/>
      <c r="C539" s="135"/>
      <c r="D539" s="135"/>
      <c r="E539" s="135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</row>
    <row r="540" spans="2:19">
      <c r="B540" s="143"/>
      <c r="C540" s="135"/>
      <c r="D540" s="135"/>
      <c r="E540" s="135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  <c r="S540" s="136"/>
    </row>
    <row r="541" spans="2:19">
      <c r="B541" s="135"/>
      <c r="C541" s="135"/>
      <c r="D541" s="135"/>
      <c r="E541" s="135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</row>
    <row r="542" spans="2:19">
      <c r="B542" s="135"/>
      <c r="C542" s="135"/>
      <c r="D542" s="135"/>
      <c r="E542" s="135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</row>
    <row r="543" spans="2:19">
      <c r="B543" s="135"/>
      <c r="C543" s="135"/>
      <c r="D543" s="135"/>
      <c r="E543" s="135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</row>
    <row r="544" spans="2:19">
      <c r="B544" s="135"/>
      <c r="C544" s="135"/>
      <c r="D544" s="135"/>
      <c r="E544" s="135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</row>
    <row r="545" spans="2:19">
      <c r="B545" s="135"/>
      <c r="C545" s="135"/>
      <c r="D545" s="135"/>
      <c r="E545" s="135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</row>
    <row r="546" spans="2:19">
      <c r="B546" s="135"/>
      <c r="C546" s="135"/>
      <c r="D546" s="135"/>
      <c r="E546" s="135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</row>
    <row r="547" spans="2:19">
      <c r="B547" s="135"/>
      <c r="C547" s="135"/>
      <c r="D547" s="135"/>
      <c r="E547" s="135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</row>
    <row r="548" spans="2:19">
      <c r="B548" s="135"/>
      <c r="C548" s="135"/>
      <c r="D548" s="135"/>
      <c r="E548" s="135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  <c r="S548" s="136"/>
    </row>
    <row r="549" spans="2:19">
      <c r="B549" s="135"/>
      <c r="C549" s="135"/>
      <c r="D549" s="135"/>
      <c r="E549" s="135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</row>
    <row r="550" spans="2:19">
      <c r="B550" s="135"/>
      <c r="C550" s="135"/>
      <c r="D550" s="135"/>
      <c r="E550" s="135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</row>
    <row r="551" spans="2:19">
      <c r="B551" s="135"/>
      <c r="C551" s="135"/>
      <c r="D551" s="135"/>
      <c r="E551" s="135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</row>
    <row r="552" spans="2:19">
      <c r="B552" s="135"/>
      <c r="C552" s="135"/>
      <c r="D552" s="135"/>
      <c r="E552" s="135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</row>
    <row r="553" spans="2:19">
      <c r="B553" s="135"/>
      <c r="C553" s="135"/>
      <c r="D553" s="135"/>
      <c r="E553" s="135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</row>
    <row r="554" spans="2:19">
      <c r="B554" s="135"/>
      <c r="C554" s="135"/>
      <c r="D554" s="135"/>
      <c r="E554" s="135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</row>
    <row r="555" spans="2:19">
      <c r="B555" s="135"/>
      <c r="C555" s="135"/>
      <c r="D555" s="135"/>
      <c r="E555" s="135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</row>
    <row r="556" spans="2:19">
      <c r="B556" s="135"/>
      <c r="C556" s="135"/>
      <c r="D556" s="135"/>
      <c r="E556" s="135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</row>
    <row r="557" spans="2:19">
      <c r="B557" s="135"/>
      <c r="C557" s="135"/>
      <c r="D557" s="135"/>
      <c r="E557" s="135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</row>
    <row r="558" spans="2:19">
      <c r="B558" s="135"/>
      <c r="C558" s="135"/>
      <c r="D558" s="135"/>
      <c r="E558" s="135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</row>
    <row r="559" spans="2:19">
      <c r="B559" s="135"/>
      <c r="C559" s="135"/>
      <c r="D559" s="135"/>
      <c r="E559" s="135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</row>
    <row r="560" spans="2:19">
      <c r="B560" s="135"/>
      <c r="C560" s="135"/>
      <c r="D560" s="135"/>
      <c r="E560" s="135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</row>
    <row r="561" spans="2:19">
      <c r="B561" s="135"/>
      <c r="C561" s="135"/>
      <c r="D561" s="135"/>
      <c r="E561" s="135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</row>
    <row r="562" spans="2:19">
      <c r="B562" s="135"/>
      <c r="C562" s="135"/>
      <c r="D562" s="135"/>
      <c r="E562" s="135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</row>
    <row r="563" spans="2:19">
      <c r="B563" s="135"/>
      <c r="C563" s="135"/>
      <c r="D563" s="135"/>
      <c r="E563" s="135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</row>
    <row r="564" spans="2:19">
      <c r="B564" s="135"/>
      <c r="C564" s="135"/>
      <c r="D564" s="135"/>
      <c r="E564" s="135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</row>
    <row r="565" spans="2:19">
      <c r="B565" s="135"/>
      <c r="C565" s="135"/>
      <c r="D565" s="135"/>
      <c r="E565" s="135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</row>
    <row r="566" spans="2:19">
      <c r="B566" s="135"/>
      <c r="C566" s="135"/>
      <c r="D566" s="135"/>
      <c r="E566" s="135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</row>
    <row r="567" spans="2:19">
      <c r="B567" s="135"/>
      <c r="C567" s="135"/>
      <c r="D567" s="135"/>
      <c r="E567" s="135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</row>
    <row r="568" spans="2:19">
      <c r="B568" s="135"/>
      <c r="C568" s="135"/>
      <c r="D568" s="135"/>
      <c r="E568" s="135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</row>
    <row r="569" spans="2:19">
      <c r="B569" s="135"/>
      <c r="C569" s="135"/>
      <c r="D569" s="135"/>
      <c r="E569" s="135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</row>
    <row r="570" spans="2:19">
      <c r="B570" s="135"/>
      <c r="C570" s="135"/>
      <c r="D570" s="135"/>
      <c r="E570" s="135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</row>
    <row r="571" spans="2:19">
      <c r="B571" s="135"/>
      <c r="C571" s="135"/>
      <c r="D571" s="135"/>
      <c r="E571" s="135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</row>
    <row r="572" spans="2:19">
      <c r="B572" s="135"/>
      <c r="C572" s="135"/>
      <c r="D572" s="135"/>
      <c r="E572" s="135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</row>
    <row r="573" spans="2:19">
      <c r="B573" s="135"/>
      <c r="C573" s="135"/>
      <c r="D573" s="135"/>
      <c r="E573" s="135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</row>
    <row r="574" spans="2:19">
      <c r="B574" s="135"/>
      <c r="C574" s="135"/>
      <c r="D574" s="135"/>
      <c r="E574" s="135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</row>
    <row r="575" spans="2:19">
      <c r="B575" s="135"/>
      <c r="C575" s="135"/>
      <c r="D575" s="135"/>
      <c r="E575" s="135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</row>
    <row r="576" spans="2:19">
      <c r="B576" s="135"/>
      <c r="C576" s="135"/>
      <c r="D576" s="135"/>
      <c r="E576" s="135"/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</row>
    <row r="577" spans="2:19">
      <c r="B577" s="135"/>
      <c r="C577" s="135"/>
      <c r="D577" s="135"/>
      <c r="E577" s="135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</row>
    <row r="578" spans="2:19">
      <c r="B578" s="135"/>
      <c r="C578" s="135"/>
      <c r="D578" s="135"/>
      <c r="E578" s="135"/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</row>
    <row r="579" spans="2:19">
      <c r="B579" s="135"/>
      <c r="C579" s="135"/>
      <c r="D579" s="135"/>
      <c r="E579" s="135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</row>
    <row r="580" spans="2:19">
      <c r="B580" s="135"/>
      <c r="C580" s="135"/>
      <c r="D580" s="135"/>
      <c r="E580" s="135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</row>
    <row r="581" spans="2:19">
      <c r="B581" s="135"/>
      <c r="C581" s="135"/>
      <c r="D581" s="135"/>
      <c r="E581" s="135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</row>
    <row r="582" spans="2:19">
      <c r="B582" s="135"/>
      <c r="C582" s="135"/>
      <c r="D582" s="135"/>
      <c r="E582" s="135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</row>
    <row r="583" spans="2:19">
      <c r="B583" s="135"/>
      <c r="C583" s="135"/>
      <c r="D583" s="135"/>
      <c r="E583" s="135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</row>
    <row r="584" spans="2:19">
      <c r="B584" s="135"/>
      <c r="C584" s="135"/>
      <c r="D584" s="135"/>
      <c r="E584" s="135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</row>
    <row r="585" spans="2:19">
      <c r="B585" s="135"/>
      <c r="C585" s="135"/>
      <c r="D585" s="135"/>
      <c r="E585" s="135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</row>
    <row r="586" spans="2:19">
      <c r="B586" s="135"/>
      <c r="C586" s="135"/>
      <c r="D586" s="135"/>
      <c r="E586" s="135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</row>
    <row r="587" spans="2:19">
      <c r="B587" s="135"/>
      <c r="C587" s="135"/>
      <c r="D587" s="135"/>
      <c r="E587" s="135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</row>
    <row r="588" spans="2:19">
      <c r="B588" s="135"/>
      <c r="C588" s="135"/>
      <c r="D588" s="135"/>
      <c r="E588" s="135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</row>
    <row r="589" spans="2:19">
      <c r="B589" s="135"/>
      <c r="C589" s="135"/>
      <c r="D589" s="135"/>
      <c r="E589" s="135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</row>
    <row r="590" spans="2:19">
      <c r="B590" s="135"/>
      <c r="C590" s="135"/>
      <c r="D590" s="135"/>
      <c r="E590" s="135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</row>
    <row r="591" spans="2:19">
      <c r="B591" s="135"/>
      <c r="C591" s="135"/>
      <c r="D591" s="135"/>
      <c r="E591" s="135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</row>
    <row r="592" spans="2:19">
      <c r="B592" s="135"/>
      <c r="C592" s="135"/>
      <c r="D592" s="135"/>
      <c r="E592" s="135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</row>
    <row r="593" spans="2:19">
      <c r="B593" s="135"/>
      <c r="C593" s="135"/>
      <c r="D593" s="135"/>
      <c r="E593" s="135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</row>
    <row r="594" spans="2:19">
      <c r="B594" s="135"/>
      <c r="C594" s="135"/>
      <c r="D594" s="135"/>
      <c r="E594" s="135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</row>
    <row r="595" spans="2:19">
      <c r="B595" s="135"/>
      <c r="C595" s="135"/>
      <c r="D595" s="135"/>
      <c r="E595" s="135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</row>
    <row r="596" spans="2:19">
      <c r="B596" s="135"/>
      <c r="C596" s="135"/>
      <c r="D596" s="135"/>
      <c r="E596" s="135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</row>
    <row r="597" spans="2:19">
      <c r="B597" s="135"/>
      <c r="C597" s="135"/>
      <c r="D597" s="135"/>
      <c r="E597" s="135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</row>
    <row r="598" spans="2:19">
      <c r="B598" s="135"/>
      <c r="C598" s="135"/>
      <c r="D598" s="135"/>
      <c r="E598" s="135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</row>
    <row r="599" spans="2:19">
      <c r="B599" s="135"/>
      <c r="C599" s="135"/>
      <c r="D599" s="135"/>
      <c r="E599" s="135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</row>
    <row r="600" spans="2:19">
      <c r="B600" s="135"/>
      <c r="C600" s="135"/>
      <c r="D600" s="135"/>
      <c r="E600" s="135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</row>
    <row r="601" spans="2:19">
      <c r="B601" s="135"/>
      <c r="C601" s="135"/>
      <c r="D601" s="135"/>
      <c r="E601" s="135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</row>
    <row r="602" spans="2:19">
      <c r="B602" s="135"/>
      <c r="C602" s="135"/>
      <c r="D602" s="135"/>
      <c r="E602" s="135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</row>
    <row r="603" spans="2:19">
      <c r="B603" s="135"/>
      <c r="C603" s="135"/>
      <c r="D603" s="135"/>
      <c r="E603" s="135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</row>
    <row r="604" spans="2:19">
      <c r="B604" s="135"/>
      <c r="C604" s="135"/>
      <c r="D604" s="135"/>
      <c r="E604" s="135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</row>
    <row r="605" spans="2:19">
      <c r="B605" s="135"/>
      <c r="C605" s="135"/>
      <c r="D605" s="135"/>
      <c r="E605" s="135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</row>
    <row r="606" spans="2:19">
      <c r="B606" s="135"/>
      <c r="C606" s="135"/>
      <c r="D606" s="135"/>
      <c r="E606" s="135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</row>
    <row r="607" spans="2:19">
      <c r="B607" s="135"/>
      <c r="C607" s="135"/>
      <c r="D607" s="135"/>
      <c r="E607" s="135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</row>
    <row r="608" spans="2:19">
      <c r="B608" s="135"/>
      <c r="C608" s="135"/>
      <c r="D608" s="135"/>
      <c r="E608" s="135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</row>
    <row r="609" spans="2:19">
      <c r="B609" s="135"/>
      <c r="C609" s="135"/>
      <c r="D609" s="135"/>
      <c r="E609" s="135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</row>
    <row r="610" spans="2:19">
      <c r="B610" s="135"/>
      <c r="C610" s="135"/>
      <c r="D610" s="135"/>
      <c r="E610" s="135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</row>
    <row r="611" spans="2:19">
      <c r="B611" s="135"/>
      <c r="C611" s="135"/>
      <c r="D611" s="135"/>
      <c r="E611" s="135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</row>
    <row r="612" spans="2:19">
      <c r="B612" s="135"/>
      <c r="C612" s="135"/>
      <c r="D612" s="135"/>
      <c r="E612" s="135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</row>
    <row r="613" spans="2:19">
      <c r="B613" s="135"/>
      <c r="C613" s="135"/>
      <c r="D613" s="135"/>
      <c r="E613" s="135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</row>
    <row r="614" spans="2:19">
      <c r="B614" s="135"/>
      <c r="C614" s="135"/>
      <c r="D614" s="135"/>
      <c r="E614" s="135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</row>
    <row r="615" spans="2:19">
      <c r="B615" s="135"/>
      <c r="C615" s="135"/>
      <c r="D615" s="135"/>
      <c r="E615" s="135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</row>
    <row r="616" spans="2:19">
      <c r="B616" s="135"/>
      <c r="C616" s="135"/>
      <c r="D616" s="135"/>
      <c r="E616" s="135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</row>
    <row r="617" spans="2:19">
      <c r="B617" s="135"/>
      <c r="C617" s="135"/>
      <c r="D617" s="135"/>
      <c r="E617" s="135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</row>
    <row r="618" spans="2:19">
      <c r="B618" s="135"/>
      <c r="C618" s="135"/>
      <c r="D618" s="135"/>
      <c r="E618" s="135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</row>
    <row r="619" spans="2:19">
      <c r="B619" s="135"/>
      <c r="C619" s="135"/>
      <c r="D619" s="135"/>
      <c r="E619" s="135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</row>
    <row r="620" spans="2:19">
      <c r="B620" s="135"/>
      <c r="C620" s="135"/>
      <c r="D620" s="135"/>
      <c r="E620" s="135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</row>
    <row r="621" spans="2:19">
      <c r="B621" s="135"/>
      <c r="C621" s="135"/>
      <c r="D621" s="135"/>
      <c r="E621" s="135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</row>
    <row r="622" spans="2:19">
      <c r="B622" s="135"/>
      <c r="C622" s="135"/>
      <c r="D622" s="135"/>
      <c r="E622" s="135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</row>
    <row r="623" spans="2:19">
      <c r="B623" s="135"/>
      <c r="C623" s="135"/>
      <c r="D623" s="135"/>
      <c r="E623" s="135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</row>
    <row r="624" spans="2:19">
      <c r="B624" s="135"/>
      <c r="C624" s="135"/>
      <c r="D624" s="135"/>
      <c r="E624" s="135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</row>
    <row r="625" spans="2:19">
      <c r="B625" s="135"/>
      <c r="C625" s="135"/>
      <c r="D625" s="135"/>
      <c r="E625" s="135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</row>
    <row r="626" spans="2:19">
      <c r="B626" s="135"/>
      <c r="C626" s="135"/>
      <c r="D626" s="135"/>
      <c r="E626" s="135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</row>
    <row r="627" spans="2:19">
      <c r="B627" s="135"/>
      <c r="C627" s="135"/>
      <c r="D627" s="135"/>
      <c r="E627" s="135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</row>
    <row r="628" spans="2:19">
      <c r="B628" s="135"/>
      <c r="C628" s="135"/>
      <c r="D628" s="135"/>
      <c r="E628" s="135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</row>
    <row r="629" spans="2:19">
      <c r="B629" s="135"/>
      <c r="C629" s="135"/>
      <c r="D629" s="135"/>
      <c r="E629" s="135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</row>
    <row r="630" spans="2:19">
      <c r="B630" s="135"/>
      <c r="C630" s="135"/>
      <c r="D630" s="135"/>
      <c r="E630" s="135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</row>
    <row r="631" spans="2:19">
      <c r="B631" s="135"/>
      <c r="C631" s="135"/>
      <c r="D631" s="135"/>
      <c r="E631" s="135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</row>
    <row r="632" spans="2:19">
      <c r="B632" s="135"/>
      <c r="C632" s="135"/>
      <c r="D632" s="135"/>
      <c r="E632" s="135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</row>
    <row r="633" spans="2:19">
      <c r="B633" s="135"/>
      <c r="C633" s="135"/>
      <c r="D633" s="135"/>
      <c r="E633" s="135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</row>
    <row r="634" spans="2:19">
      <c r="B634" s="135"/>
      <c r="C634" s="135"/>
      <c r="D634" s="135"/>
      <c r="E634" s="135"/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</row>
    <row r="635" spans="2:19">
      <c r="B635" s="135"/>
      <c r="C635" s="135"/>
      <c r="D635" s="135"/>
      <c r="E635" s="135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</row>
    <row r="636" spans="2:19">
      <c r="B636" s="135"/>
      <c r="C636" s="135"/>
      <c r="D636" s="135"/>
      <c r="E636" s="135"/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  <c r="S636" s="136"/>
    </row>
    <row r="637" spans="2:19">
      <c r="B637" s="135"/>
      <c r="C637" s="135"/>
      <c r="D637" s="135"/>
      <c r="E637" s="135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</row>
    <row r="638" spans="2:19">
      <c r="B638" s="135"/>
      <c r="C638" s="135"/>
      <c r="D638" s="135"/>
      <c r="E638" s="135"/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  <c r="S638" s="136"/>
    </row>
    <row r="639" spans="2:19">
      <c r="B639" s="135"/>
      <c r="C639" s="135"/>
      <c r="D639" s="135"/>
      <c r="E639" s="135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</row>
    <row r="640" spans="2:19">
      <c r="B640" s="135"/>
      <c r="C640" s="135"/>
      <c r="D640" s="135"/>
      <c r="E640" s="135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136"/>
    </row>
    <row r="641" spans="2:19">
      <c r="B641" s="135"/>
      <c r="C641" s="135"/>
      <c r="D641" s="135"/>
      <c r="E641" s="135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</row>
    <row r="642" spans="2:19">
      <c r="B642" s="135"/>
      <c r="C642" s="135"/>
      <c r="D642" s="135"/>
      <c r="E642" s="135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136"/>
    </row>
    <row r="643" spans="2:19">
      <c r="B643" s="135"/>
      <c r="C643" s="135"/>
      <c r="D643" s="135"/>
      <c r="E643" s="135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</row>
    <row r="644" spans="2:19">
      <c r="B644" s="135"/>
      <c r="C644" s="135"/>
      <c r="D644" s="135"/>
      <c r="E644" s="135"/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136"/>
    </row>
    <row r="645" spans="2:19">
      <c r="B645" s="135"/>
      <c r="C645" s="135"/>
      <c r="D645" s="135"/>
      <c r="E645" s="135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</row>
    <row r="646" spans="2:19">
      <c r="B646" s="135"/>
      <c r="C646" s="135"/>
      <c r="D646" s="135"/>
      <c r="E646" s="135"/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  <c r="S646" s="136"/>
    </row>
    <row r="647" spans="2:19">
      <c r="B647" s="135"/>
      <c r="C647" s="135"/>
      <c r="D647" s="135"/>
      <c r="E647" s="135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</row>
    <row r="648" spans="2:19">
      <c r="B648" s="135"/>
      <c r="C648" s="135"/>
      <c r="D648" s="135"/>
      <c r="E648" s="135"/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</row>
    <row r="649" spans="2:19">
      <c r="B649" s="135"/>
      <c r="C649" s="135"/>
      <c r="D649" s="135"/>
      <c r="E649" s="135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</row>
    <row r="650" spans="2:19">
      <c r="B650" s="135"/>
      <c r="C650" s="135"/>
      <c r="D650" s="135"/>
      <c r="E650" s="135"/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</row>
    <row r="651" spans="2:19">
      <c r="B651" s="135"/>
      <c r="C651" s="135"/>
      <c r="D651" s="135"/>
      <c r="E651" s="135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</row>
    <row r="652" spans="2:19">
      <c r="B652" s="135"/>
      <c r="C652" s="135"/>
      <c r="D652" s="135"/>
      <c r="E652" s="135"/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  <c r="S652" s="136"/>
    </row>
    <row r="653" spans="2:19">
      <c r="B653" s="135"/>
      <c r="C653" s="135"/>
      <c r="D653" s="135"/>
      <c r="E653" s="135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</row>
    <row r="654" spans="2:19">
      <c r="B654" s="135"/>
      <c r="C654" s="135"/>
      <c r="D654" s="135"/>
      <c r="E654" s="135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</row>
    <row r="655" spans="2:19">
      <c r="B655" s="135"/>
      <c r="C655" s="135"/>
      <c r="D655" s="135"/>
      <c r="E655" s="135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</row>
    <row r="656" spans="2:19">
      <c r="B656" s="135"/>
      <c r="C656" s="135"/>
      <c r="D656" s="135"/>
      <c r="E656" s="135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  <c r="S656" s="136"/>
    </row>
    <row r="657" spans="2:19">
      <c r="B657" s="135"/>
      <c r="C657" s="135"/>
      <c r="D657" s="135"/>
      <c r="E657" s="135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</row>
    <row r="658" spans="2:19">
      <c r="B658" s="135"/>
      <c r="C658" s="135"/>
      <c r="D658" s="135"/>
      <c r="E658" s="135"/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  <c r="S658" s="136"/>
    </row>
    <row r="659" spans="2:19">
      <c r="B659" s="135"/>
      <c r="C659" s="135"/>
      <c r="D659" s="135"/>
      <c r="E659" s="135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</row>
    <row r="660" spans="2:19">
      <c r="B660" s="135"/>
      <c r="C660" s="135"/>
      <c r="D660" s="135"/>
      <c r="E660" s="135"/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  <c r="S660" s="136"/>
    </row>
    <row r="661" spans="2:19">
      <c r="B661" s="135"/>
      <c r="C661" s="135"/>
      <c r="D661" s="135"/>
      <c r="E661" s="135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</row>
    <row r="662" spans="2:19">
      <c r="B662" s="135"/>
      <c r="C662" s="135"/>
      <c r="D662" s="135"/>
      <c r="E662" s="135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</row>
    <row r="663" spans="2:19">
      <c r="B663" s="135"/>
      <c r="C663" s="135"/>
      <c r="D663" s="135"/>
      <c r="E663" s="135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</row>
    <row r="664" spans="2:19">
      <c r="B664" s="135"/>
      <c r="C664" s="135"/>
      <c r="D664" s="135"/>
      <c r="E664" s="135"/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  <c r="S664" s="136"/>
    </row>
    <row r="665" spans="2:19">
      <c r="B665" s="135"/>
      <c r="C665" s="135"/>
      <c r="D665" s="135"/>
      <c r="E665" s="135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</row>
    <row r="666" spans="2:19">
      <c r="B666" s="135"/>
      <c r="C666" s="135"/>
      <c r="D666" s="135"/>
      <c r="E666" s="135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  <c r="S666" s="136"/>
    </row>
    <row r="667" spans="2:19">
      <c r="B667" s="135"/>
      <c r="C667" s="135"/>
      <c r="D667" s="135"/>
      <c r="E667" s="135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</row>
    <row r="668" spans="2:19">
      <c r="B668" s="135"/>
      <c r="C668" s="135"/>
      <c r="D668" s="135"/>
      <c r="E668" s="135"/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  <c r="S668" s="136"/>
    </row>
  </sheetData>
  <sheetProtection sheet="1" objects="1" scenarios="1"/>
  <mergeCells count="2">
    <mergeCell ref="B6:S6"/>
    <mergeCell ref="B7:S7"/>
  </mergeCells>
  <phoneticPr fontId="5" type="noConversion"/>
  <conditionalFormatting sqref="B12:B32 B37:B129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59.2851562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" style="1" bestFit="1" customWidth="1"/>
    <col min="8" max="8" width="9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56" t="s">
        <v>149</v>
      </c>
      <c r="C1" s="77" t="s" vm="1">
        <v>230</v>
      </c>
    </row>
    <row r="2" spans="2:49">
      <c r="B2" s="56" t="s">
        <v>148</v>
      </c>
      <c r="C2" s="77" t="s">
        <v>231</v>
      </c>
    </row>
    <row r="3" spans="2:49">
      <c r="B3" s="56" t="s">
        <v>150</v>
      </c>
      <c r="C3" s="77" t="s">
        <v>232</v>
      </c>
    </row>
    <row r="4" spans="2:49">
      <c r="B4" s="56" t="s">
        <v>151</v>
      </c>
      <c r="C4" s="77">
        <v>9453</v>
      </c>
    </row>
    <row r="6" spans="2:49" ht="26.25" customHeight="1">
      <c r="B6" s="166" t="s">
        <v>178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8"/>
    </row>
    <row r="7" spans="2:49" ht="26.25" customHeight="1">
      <c r="B7" s="166" t="s">
        <v>93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8"/>
    </row>
    <row r="8" spans="2:49" s="3" customFormat="1" ht="63">
      <c r="B8" s="22" t="s">
        <v>119</v>
      </c>
      <c r="C8" s="30" t="s">
        <v>47</v>
      </c>
      <c r="D8" s="30" t="s">
        <v>121</v>
      </c>
      <c r="E8" s="30" t="s">
        <v>120</v>
      </c>
      <c r="F8" s="30" t="s">
        <v>68</v>
      </c>
      <c r="G8" s="30" t="s">
        <v>104</v>
      </c>
      <c r="H8" s="30" t="s">
        <v>206</v>
      </c>
      <c r="I8" s="30" t="s">
        <v>205</v>
      </c>
      <c r="J8" s="30" t="s">
        <v>113</v>
      </c>
      <c r="K8" s="30" t="s">
        <v>62</v>
      </c>
      <c r="L8" s="30" t="s">
        <v>152</v>
      </c>
      <c r="M8" s="31" t="s">
        <v>154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5"/>
      <c r="C9" s="32"/>
      <c r="D9" s="16"/>
      <c r="E9" s="16"/>
      <c r="F9" s="32"/>
      <c r="G9" s="32"/>
      <c r="H9" s="32" t="s">
        <v>213</v>
      </c>
      <c r="I9" s="32"/>
      <c r="J9" s="32" t="s">
        <v>209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4" t="s">
        <v>32</v>
      </c>
      <c r="C11" s="115"/>
      <c r="D11" s="115"/>
      <c r="E11" s="115"/>
      <c r="F11" s="115"/>
      <c r="G11" s="115"/>
      <c r="H11" s="116"/>
      <c r="I11" s="116"/>
      <c r="J11" s="116">
        <v>1156.1404500000001</v>
      </c>
      <c r="K11" s="115"/>
      <c r="L11" s="118">
        <v>1</v>
      </c>
      <c r="M11" s="118">
        <f>J11/'סכום נכסי הקרן'!$C$42</f>
        <v>6.2492690315038924E-3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119" t="s">
        <v>200</v>
      </c>
      <c r="C12" s="115"/>
      <c r="D12" s="115"/>
      <c r="E12" s="115"/>
      <c r="F12" s="115"/>
      <c r="G12" s="115"/>
      <c r="H12" s="116"/>
      <c r="I12" s="116"/>
      <c r="J12" s="116">
        <v>1156.1404500000001</v>
      </c>
      <c r="K12" s="115"/>
      <c r="L12" s="118">
        <v>1</v>
      </c>
      <c r="M12" s="118">
        <f>J12/'סכום נכסי הקרן'!$C$42</f>
        <v>6.2492690315038924E-3</v>
      </c>
    </row>
    <row r="13" spans="2:49">
      <c r="B13" s="122" t="s">
        <v>66</v>
      </c>
      <c r="C13" s="115"/>
      <c r="D13" s="115"/>
      <c r="E13" s="115"/>
      <c r="F13" s="115"/>
      <c r="G13" s="115"/>
      <c r="H13" s="116"/>
      <c r="I13" s="116"/>
      <c r="J13" s="116">
        <v>1156.1404500000001</v>
      </c>
      <c r="K13" s="115"/>
      <c r="L13" s="118">
        <v>1</v>
      </c>
      <c r="M13" s="118">
        <f>J13/'סכום נכסי הקרן'!$C$42</f>
        <v>6.2492690315038924E-3</v>
      </c>
    </row>
    <row r="14" spans="2:49">
      <c r="B14" s="86" t="s">
        <v>1840</v>
      </c>
      <c r="C14" s="83">
        <v>6824</v>
      </c>
      <c r="D14" s="96" t="s">
        <v>30</v>
      </c>
      <c r="E14" s="83"/>
      <c r="F14" s="96" t="s">
        <v>384</v>
      </c>
      <c r="G14" s="96" t="s">
        <v>135</v>
      </c>
      <c r="H14" s="93">
        <v>976.12</v>
      </c>
      <c r="I14" s="93">
        <v>9132.6959000000006</v>
      </c>
      <c r="J14" s="93">
        <v>308.08882</v>
      </c>
      <c r="K14" s="94">
        <v>5.9295323446749947E-4</v>
      </c>
      <c r="L14" s="94">
        <v>0.26648044361738227</v>
      </c>
      <c r="M14" s="94">
        <f>J14/'סכום נכסי הקרן'!$C$42</f>
        <v>1.6653079837995262E-3</v>
      </c>
    </row>
    <row r="15" spans="2:49">
      <c r="B15" s="86" t="s">
        <v>1841</v>
      </c>
      <c r="C15" s="83">
        <v>6900</v>
      </c>
      <c r="D15" s="96" t="s">
        <v>30</v>
      </c>
      <c r="E15" s="83"/>
      <c r="F15" s="96" t="s">
        <v>1466</v>
      </c>
      <c r="G15" s="96" t="s">
        <v>135</v>
      </c>
      <c r="H15" s="93">
        <v>1418.23</v>
      </c>
      <c r="I15" s="93">
        <v>10070.1158</v>
      </c>
      <c r="J15" s="93">
        <v>493.57623999999998</v>
      </c>
      <c r="K15" s="94">
        <v>3.9563082393802068E-4</v>
      </c>
      <c r="L15" s="94">
        <v>0.42691719678175771</v>
      </c>
      <c r="M15" s="94">
        <f>J15/'סכום נכסי הקרן'!$C$42</f>
        <v>2.6679204168646919E-3</v>
      </c>
    </row>
    <row r="16" spans="2:49">
      <c r="B16" s="86" t="s">
        <v>1842</v>
      </c>
      <c r="C16" s="83">
        <v>7019</v>
      </c>
      <c r="D16" s="96" t="s">
        <v>30</v>
      </c>
      <c r="E16" s="83"/>
      <c r="F16" s="96" t="s">
        <v>1466</v>
      </c>
      <c r="G16" s="96" t="s">
        <v>135</v>
      </c>
      <c r="H16" s="93">
        <v>997.45</v>
      </c>
      <c r="I16" s="93">
        <v>10283.0326</v>
      </c>
      <c r="J16" s="93">
        <v>354.47539</v>
      </c>
      <c r="K16" s="94">
        <v>4.022098934577062E-4</v>
      </c>
      <c r="L16" s="94">
        <v>0.30660235960085991</v>
      </c>
      <c r="M16" s="94">
        <f>J16/'סכום נכסי הקרן'!$C$42</f>
        <v>1.9160406308396738E-3</v>
      </c>
    </row>
    <row r="17" spans="2:13">
      <c r="B17" s="82"/>
      <c r="C17" s="83"/>
      <c r="D17" s="83"/>
      <c r="E17" s="83"/>
      <c r="F17" s="83"/>
      <c r="G17" s="83"/>
      <c r="H17" s="93"/>
      <c r="I17" s="93"/>
      <c r="J17" s="83"/>
      <c r="K17" s="83"/>
      <c r="L17" s="94"/>
      <c r="M17" s="83"/>
    </row>
    <row r="18" spans="2:13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2:13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2:13">
      <c r="B20" s="137" t="s">
        <v>222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2:13">
      <c r="B21" s="137" t="s">
        <v>115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2:13">
      <c r="B22" s="137" t="s">
        <v>204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2:13">
      <c r="B23" s="137" t="s">
        <v>212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2:13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2:13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2:13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2:13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2:13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2:13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2:13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2:13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2:13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2:13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2:13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2:13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2:13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2:13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2:13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2:13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2:13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2:13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2:13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2:13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2:1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2:13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2:13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2:13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2:13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2:13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2:13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2:13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2:13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</row>
    <row r="54" spans="2:13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pans="2:13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2:13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2:13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2:13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2:13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2:1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3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2:13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2:13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2:13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2:13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2:13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2:13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2:13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2:13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2:13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2:13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2:13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2:13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</row>
    <row r="74" spans="2:13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2:13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2:13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  <row r="77" spans="2:13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2:13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2:13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</row>
    <row r="81" spans="2:13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2:13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2:13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2:13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2:13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2:13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2:13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2:13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2:13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2:13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2:13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2:13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2:13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2:13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2:13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2:13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2:13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2:13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  <row r="99" spans="2:13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  <row r="100" spans="2:13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2:13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2:13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2:13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2:13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</row>
    <row r="105" spans="2:13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spans="2:13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2:13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2:13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</row>
    <row r="109" spans="2:13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2:13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spans="2:13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</row>
    <row r="112" spans="2:13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</row>
    <row r="113" spans="2:13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</row>
    <row r="114" spans="2:13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</row>
    <row r="115" spans="2:13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</row>
    <row r="116" spans="2:13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</row>
    <row r="117" spans="2:13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</row>
    <row r="118" spans="2:13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</row>
    <row r="119" spans="2:13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</row>
    <row r="120" spans="2:13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</row>
    <row r="121" spans="2:13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</row>
    <row r="122" spans="2:13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</row>
    <row r="123" spans="2:13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</row>
    <row r="124" spans="2:13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</row>
    <row r="125" spans="2:13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</row>
    <row r="126" spans="2:13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</row>
    <row r="127" spans="2:13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</row>
    <row r="128" spans="2:13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</row>
    <row r="129" spans="2:13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</row>
    <row r="130" spans="2:13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</row>
    <row r="131" spans="2:13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</row>
    <row r="132" spans="2:13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</row>
    <row r="133" spans="2:13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</row>
    <row r="134" spans="2:13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</row>
    <row r="135" spans="2:13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</row>
    <row r="136" spans="2:13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</row>
    <row r="137" spans="2:13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</row>
    <row r="138" spans="2:13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</row>
    <row r="139" spans="2:13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</row>
    <row r="140" spans="2:13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</row>
    <row r="141" spans="2:13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</row>
    <row r="142" spans="2:13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</row>
    <row r="143" spans="2:13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</row>
    <row r="144" spans="2:13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</row>
    <row r="145" spans="2:13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</row>
    <row r="146" spans="2:13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</row>
    <row r="147" spans="2:13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</row>
    <row r="148" spans="2:13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</row>
    <row r="149" spans="2:13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</row>
    <row r="150" spans="2:13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</row>
    <row r="151" spans="2:13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</row>
    <row r="152" spans="2:13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</row>
    <row r="153" spans="2:13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</row>
    <row r="154" spans="2:13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</row>
    <row r="155" spans="2:13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</row>
    <row r="156" spans="2:13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</row>
    <row r="157" spans="2:13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</row>
    <row r="158" spans="2:13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</row>
    <row r="159" spans="2:13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</row>
    <row r="160" spans="2:13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</row>
    <row r="161" spans="2:13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</row>
    <row r="162" spans="2:13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</row>
    <row r="163" spans="2:13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</row>
    <row r="164" spans="2:13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</row>
    <row r="165" spans="2:13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</row>
    <row r="166" spans="2:13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</row>
    <row r="167" spans="2:13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</row>
    <row r="168" spans="2:13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</row>
    <row r="169" spans="2:13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</row>
    <row r="170" spans="2:13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</row>
    <row r="171" spans="2:13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</row>
    <row r="172" spans="2:13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</row>
    <row r="173" spans="2:13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</row>
    <row r="174" spans="2:13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</row>
    <row r="175" spans="2:13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</row>
    <row r="176" spans="2:13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</row>
    <row r="177" spans="2:13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</row>
    <row r="178" spans="2:13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</row>
    <row r="179" spans="2:13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</row>
    <row r="180" spans="2:13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</row>
    <row r="181" spans="2:13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</row>
    <row r="182" spans="2:13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</row>
    <row r="183" spans="2:13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</row>
    <row r="184" spans="2:13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</row>
    <row r="185" spans="2:13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</row>
    <row r="186" spans="2:13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</row>
    <row r="187" spans="2:13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</row>
    <row r="188" spans="2:13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</row>
    <row r="189" spans="2:13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</row>
    <row r="190" spans="2:13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</row>
    <row r="191" spans="2:13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</row>
    <row r="192" spans="2:13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</row>
    <row r="193" spans="2:13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</row>
    <row r="194" spans="2:13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</row>
    <row r="195" spans="2:13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</row>
    <row r="196" spans="2:13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</row>
    <row r="197" spans="2:13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</row>
    <row r="198" spans="2:13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</row>
    <row r="199" spans="2:13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</row>
    <row r="200" spans="2:13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</row>
    <row r="201" spans="2:13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</row>
    <row r="202" spans="2:13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</row>
    <row r="203" spans="2:13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</row>
    <row r="204" spans="2:13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</row>
    <row r="205" spans="2:13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</row>
    <row r="206" spans="2:13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</row>
    <row r="207" spans="2:13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</row>
    <row r="208" spans="2:13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</row>
    <row r="209" spans="2:13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</row>
    <row r="210" spans="2:13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</row>
    <row r="211" spans="2:13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</row>
    <row r="212" spans="2:13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</row>
    <row r="213" spans="2:13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</row>
    <row r="214" spans="2:13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</row>
    <row r="215" spans="2:13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</row>
    <row r="216" spans="2:13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</row>
    <row r="217" spans="2:13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</row>
    <row r="218" spans="2:13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</row>
    <row r="219" spans="2:13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</row>
    <row r="220" spans="2:13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</row>
    <row r="221" spans="2:13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</row>
    <row r="222" spans="2:13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</row>
    <row r="223" spans="2:13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</row>
    <row r="224" spans="2:13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</row>
    <row r="225" spans="2:13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</row>
    <row r="226" spans="2:13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</row>
    <row r="227" spans="2:13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</row>
    <row r="228" spans="2:13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</row>
    <row r="229" spans="2:13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</row>
    <row r="230" spans="2:13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</row>
    <row r="231" spans="2:13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</row>
    <row r="232" spans="2:13"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</row>
    <row r="233" spans="2:13">
      <c r="B233" s="135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</row>
    <row r="234" spans="2:13">
      <c r="B234" s="135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</row>
    <row r="235" spans="2:13">
      <c r="B235" s="135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</row>
    <row r="236" spans="2:13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</row>
    <row r="237" spans="2:13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</row>
    <row r="238" spans="2:13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</row>
    <row r="239" spans="2:13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</row>
    <row r="240" spans="2:13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</row>
    <row r="241" spans="2:13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</row>
    <row r="242" spans="2:13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</row>
    <row r="243" spans="2:13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</row>
    <row r="244" spans="2:13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</row>
    <row r="245" spans="2:13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</row>
    <row r="246" spans="2:13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</row>
    <row r="247" spans="2:13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</row>
    <row r="248" spans="2:13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</row>
    <row r="249" spans="2:13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</row>
    <row r="250" spans="2:13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</row>
    <row r="251" spans="2:13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</row>
    <row r="252" spans="2:13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</row>
    <row r="253" spans="2:13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</row>
    <row r="254" spans="2:13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</row>
    <row r="255" spans="2:13">
      <c r="B255" s="135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</row>
    <row r="256" spans="2:13">
      <c r="B256" s="135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</row>
    <row r="257" spans="2:13">
      <c r="B257" s="135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</row>
    <row r="258" spans="2:13">
      <c r="B258" s="135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</row>
    <row r="259" spans="2:13">
      <c r="B259" s="135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</row>
    <row r="260" spans="2:13">
      <c r="B260" s="135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</row>
    <row r="261" spans="2:13">
      <c r="B261" s="135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</row>
    <row r="262" spans="2:13">
      <c r="B262" s="135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</row>
    <row r="263" spans="2:13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</row>
    <row r="264" spans="2:13"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</row>
    <row r="265" spans="2:13">
      <c r="B265" s="135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</row>
    <row r="266" spans="2:13">
      <c r="B266" s="135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</row>
    <row r="267" spans="2:13">
      <c r="B267" s="135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</row>
    <row r="268" spans="2:13">
      <c r="B268" s="135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</row>
    <row r="269" spans="2:13">
      <c r="B269" s="135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</row>
    <row r="270" spans="2:13">
      <c r="B270" s="135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</row>
    <row r="271" spans="2:13">
      <c r="B271" s="135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</row>
    <row r="272" spans="2:13">
      <c r="B272" s="135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</row>
    <row r="273" spans="2:13">
      <c r="B273" s="135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</row>
    <row r="274" spans="2:13">
      <c r="B274" s="135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</row>
    <row r="275" spans="2:13">
      <c r="B275" s="135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</row>
    <row r="276" spans="2:13">
      <c r="B276" s="135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</row>
    <row r="277" spans="2:13">
      <c r="B277" s="135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</row>
    <row r="278" spans="2:13">
      <c r="B278" s="135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</row>
    <row r="279" spans="2:13">
      <c r="B279" s="135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</row>
    <row r="280" spans="2:13">
      <c r="B280" s="135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</row>
    <row r="281" spans="2:13">
      <c r="B281" s="135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</row>
    <row r="282" spans="2:13">
      <c r="B282" s="135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</row>
    <row r="283" spans="2:13">
      <c r="B283" s="135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</row>
    <row r="284" spans="2:13">
      <c r="B284" s="135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</row>
    <row r="285" spans="2:13">
      <c r="B285" s="135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</row>
    <row r="286" spans="2:13">
      <c r="B286" s="135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</row>
    <row r="287" spans="2:13">
      <c r="B287" s="135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</row>
    <row r="288" spans="2:13">
      <c r="B288" s="135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</row>
    <row r="289" spans="2:13">
      <c r="B289" s="135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</row>
    <row r="290" spans="2:13">
      <c r="B290" s="135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</row>
    <row r="291" spans="2:13">
      <c r="B291" s="135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</row>
    <row r="292" spans="2:13">
      <c r="B292" s="135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</row>
    <row r="293" spans="2:13">
      <c r="B293" s="135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</row>
    <row r="294" spans="2:13">
      <c r="B294" s="135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</row>
    <row r="295" spans="2:13">
      <c r="B295" s="135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</row>
    <row r="296" spans="2:13">
      <c r="B296" s="135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</row>
    <row r="297" spans="2:13">
      <c r="B297" s="135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</row>
    <row r="298" spans="2:13">
      <c r="B298" s="135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</row>
    <row r="299" spans="2:13">
      <c r="B299" s="135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</row>
    <row r="300" spans="2:13">
      <c r="B300" s="135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</row>
    <row r="301" spans="2:13">
      <c r="B301" s="135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</row>
    <row r="302" spans="2:13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3"/>
      <c r="C400" s="1"/>
      <c r="D400" s="1"/>
      <c r="E400" s="1"/>
    </row>
    <row r="401" spans="2:5">
      <c r="B401" s="43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59.28515625" style="2" bestFit="1" customWidth="1"/>
    <col min="4" max="4" width="12.28515625" style="1" bestFit="1" customWidth="1"/>
    <col min="5" max="6" width="11.28515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56" t="s">
        <v>149</v>
      </c>
      <c r="C1" s="77" t="s" vm="1">
        <v>230</v>
      </c>
    </row>
    <row r="2" spans="2:11">
      <c r="B2" s="56" t="s">
        <v>148</v>
      </c>
      <c r="C2" s="77" t="s">
        <v>231</v>
      </c>
    </row>
    <row r="3" spans="2:11">
      <c r="B3" s="56" t="s">
        <v>150</v>
      </c>
      <c r="C3" s="77" t="s">
        <v>232</v>
      </c>
    </row>
    <row r="4" spans="2:11">
      <c r="B4" s="56" t="s">
        <v>151</v>
      </c>
      <c r="C4" s="77">
        <v>9453</v>
      </c>
    </row>
    <row r="6" spans="2:11" ht="26.25" customHeight="1">
      <c r="B6" s="166" t="s">
        <v>178</v>
      </c>
      <c r="C6" s="167"/>
      <c r="D6" s="167"/>
      <c r="E6" s="167"/>
      <c r="F6" s="167"/>
      <c r="G6" s="167"/>
      <c r="H6" s="167"/>
      <c r="I6" s="167"/>
      <c r="J6" s="167"/>
      <c r="K6" s="168"/>
    </row>
    <row r="7" spans="2:11" ht="26.25" customHeight="1">
      <c r="B7" s="166" t="s">
        <v>99</v>
      </c>
      <c r="C7" s="167"/>
      <c r="D7" s="167"/>
      <c r="E7" s="167"/>
      <c r="F7" s="167"/>
      <c r="G7" s="167"/>
      <c r="H7" s="167"/>
      <c r="I7" s="167"/>
      <c r="J7" s="167"/>
      <c r="K7" s="168"/>
    </row>
    <row r="8" spans="2:11" s="3" customFormat="1" ht="78.75">
      <c r="B8" s="22" t="s">
        <v>119</v>
      </c>
      <c r="C8" s="30" t="s">
        <v>47</v>
      </c>
      <c r="D8" s="30" t="s">
        <v>104</v>
      </c>
      <c r="E8" s="30" t="s">
        <v>105</v>
      </c>
      <c r="F8" s="30" t="s">
        <v>206</v>
      </c>
      <c r="G8" s="30" t="s">
        <v>205</v>
      </c>
      <c r="H8" s="30" t="s">
        <v>113</v>
      </c>
      <c r="I8" s="30" t="s">
        <v>62</v>
      </c>
      <c r="J8" s="30" t="s">
        <v>152</v>
      </c>
      <c r="K8" s="31" t="s">
        <v>154</v>
      </c>
    </row>
    <row r="9" spans="2:11" s="3" customFormat="1" ht="21" customHeight="1">
      <c r="B9" s="15"/>
      <c r="C9" s="16"/>
      <c r="D9" s="16"/>
      <c r="E9" s="32" t="s">
        <v>22</v>
      </c>
      <c r="F9" s="32" t="s">
        <v>213</v>
      </c>
      <c r="G9" s="32"/>
      <c r="H9" s="32" t="s">
        <v>209</v>
      </c>
      <c r="I9" s="32" t="s">
        <v>20</v>
      </c>
      <c r="J9" s="32" t="s">
        <v>20</v>
      </c>
      <c r="K9" s="33" t="s">
        <v>20</v>
      </c>
    </row>
    <row r="10" spans="2:11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</row>
    <row r="11" spans="2:11" s="4" customFormat="1" ht="18" customHeight="1">
      <c r="B11" s="78" t="s">
        <v>1843</v>
      </c>
      <c r="C11" s="79"/>
      <c r="D11" s="79"/>
      <c r="E11" s="79"/>
      <c r="F11" s="87"/>
      <c r="G11" s="89"/>
      <c r="H11" s="87">
        <v>2809.4286399999992</v>
      </c>
      <c r="I11" s="79"/>
      <c r="J11" s="88">
        <v>1</v>
      </c>
      <c r="K11" s="88">
        <f>H11/'סכום נכסי הקרן'!$C$42</f>
        <v>1.5185763456483243E-2</v>
      </c>
    </row>
    <row r="12" spans="2:11" ht="21" customHeight="1">
      <c r="B12" s="80" t="s">
        <v>1844</v>
      </c>
      <c r="C12" s="81"/>
      <c r="D12" s="81"/>
      <c r="E12" s="81"/>
      <c r="F12" s="90"/>
      <c r="G12" s="92"/>
      <c r="H12" s="90">
        <v>11.366950000000001</v>
      </c>
      <c r="I12" s="81"/>
      <c r="J12" s="91">
        <v>4.0460006131353473E-3</v>
      </c>
      <c r="K12" s="91">
        <f>H12/'סכום נכסי הקרן'!$C$42</f>
        <v>6.1441608255859549E-5</v>
      </c>
    </row>
    <row r="13" spans="2:11">
      <c r="B13" s="99" t="s">
        <v>198</v>
      </c>
      <c r="C13" s="83"/>
      <c r="D13" s="83"/>
      <c r="E13" s="83"/>
      <c r="F13" s="93"/>
      <c r="G13" s="95"/>
      <c r="H13" s="95">
        <v>0</v>
      </c>
      <c r="I13" s="83"/>
      <c r="J13" s="94">
        <v>0</v>
      </c>
      <c r="K13" s="91">
        <f>H13/'סכום נכסי הקרן'!$C$42</f>
        <v>0</v>
      </c>
    </row>
    <row r="14" spans="2:11">
      <c r="B14" s="86" t="s">
        <v>1845</v>
      </c>
      <c r="C14" s="83">
        <v>7004</v>
      </c>
      <c r="D14" s="96" t="s">
        <v>136</v>
      </c>
      <c r="E14" s="83"/>
      <c r="F14" s="93">
        <v>2766.08</v>
      </c>
      <c r="G14" s="95">
        <v>0</v>
      </c>
      <c r="H14" s="95">
        <v>0</v>
      </c>
      <c r="I14" s="145">
        <v>3.2568003333333334E-4</v>
      </c>
      <c r="J14" s="94">
        <v>0</v>
      </c>
      <c r="K14" s="91">
        <f>H14/'סכום נכסי הקרן'!$C$42</f>
        <v>0</v>
      </c>
    </row>
    <row r="15" spans="2:11">
      <c r="B15" s="82"/>
      <c r="C15" s="83"/>
      <c r="D15" s="83"/>
      <c r="E15" s="83"/>
      <c r="F15" s="93"/>
      <c r="G15" s="95"/>
      <c r="H15" s="83"/>
      <c r="I15" s="83"/>
      <c r="J15" s="94"/>
      <c r="K15" s="83"/>
    </row>
    <row r="16" spans="2:11">
      <c r="B16" s="99" t="s">
        <v>199</v>
      </c>
      <c r="C16" s="81"/>
      <c r="D16" s="81"/>
      <c r="E16" s="81"/>
      <c r="F16" s="90"/>
      <c r="G16" s="92"/>
      <c r="H16" s="90">
        <v>11.366950000000001</v>
      </c>
      <c r="I16" s="81"/>
      <c r="J16" s="91">
        <v>4.0460006131353473E-3</v>
      </c>
      <c r="K16" s="91">
        <f>H16/'סכום נכסי הקרן'!$C$42</f>
        <v>6.1441608255859549E-5</v>
      </c>
    </row>
    <row r="17" spans="2:11">
      <c r="B17" s="86" t="s">
        <v>1846</v>
      </c>
      <c r="C17" s="83">
        <v>6662</v>
      </c>
      <c r="D17" s="96" t="s">
        <v>135</v>
      </c>
      <c r="E17" s="109">
        <v>43573</v>
      </c>
      <c r="F17" s="93">
        <v>488.52</v>
      </c>
      <c r="G17" s="95">
        <v>29.158799999999999</v>
      </c>
      <c r="H17" s="93">
        <v>0.49231000000000003</v>
      </c>
      <c r="I17" s="145">
        <v>2.1239999999999999E-4</v>
      </c>
      <c r="J17" s="94">
        <v>1.7523491894067122E-4</v>
      </c>
      <c r="K17" s="94">
        <f>H17/'סכום נכסי הקרן'!$C$42</f>
        <v>2.661076028349048E-6</v>
      </c>
    </row>
    <row r="18" spans="2:11">
      <c r="B18" s="86" t="s">
        <v>1847</v>
      </c>
      <c r="C18" s="83">
        <v>7029</v>
      </c>
      <c r="D18" s="96" t="s">
        <v>136</v>
      </c>
      <c r="E18" s="109">
        <v>43803</v>
      </c>
      <c r="F18" s="93">
        <v>10874.64</v>
      </c>
      <c r="G18" s="95">
        <v>100</v>
      </c>
      <c r="H18" s="93">
        <v>10.874639999999999</v>
      </c>
      <c r="I18" s="145">
        <v>3.5793488372093022E-4</v>
      </c>
      <c r="J18" s="94">
        <v>3.8707656941946752E-3</v>
      </c>
      <c r="K18" s="94">
        <f>H18/'סכום נכסי הקרן'!$C$42</f>
        <v>5.8780532227510493E-5</v>
      </c>
    </row>
    <row r="19" spans="2:11">
      <c r="B19" s="82"/>
      <c r="C19" s="83"/>
      <c r="D19" s="83"/>
      <c r="E19" s="83"/>
      <c r="F19" s="93"/>
      <c r="G19" s="95"/>
      <c r="H19" s="83"/>
      <c r="I19" s="83"/>
      <c r="J19" s="94"/>
      <c r="K19" s="83"/>
    </row>
    <row r="20" spans="2:11">
      <c r="B20" s="80" t="s">
        <v>1848</v>
      </c>
      <c r="C20" s="81"/>
      <c r="D20" s="81"/>
      <c r="E20" s="81"/>
      <c r="F20" s="90"/>
      <c r="G20" s="92"/>
      <c r="H20" s="90">
        <v>2798.0616899999995</v>
      </c>
      <c r="I20" s="81"/>
      <c r="J20" s="91">
        <v>0.9959539993868648</v>
      </c>
      <c r="K20" s="91">
        <f>H20/'סכום נכסי הקרן'!$C$42</f>
        <v>1.5124321848227385E-2</v>
      </c>
    </row>
    <row r="21" spans="2:11">
      <c r="B21" s="99" t="s">
        <v>198</v>
      </c>
      <c r="C21" s="81"/>
      <c r="D21" s="81"/>
      <c r="E21" s="81"/>
      <c r="F21" s="90"/>
      <c r="G21" s="92"/>
      <c r="H21" s="90">
        <v>46.36016</v>
      </c>
      <c r="I21" s="81"/>
      <c r="J21" s="91">
        <v>1.6501632872938897E-2</v>
      </c>
      <c r="K21" s="91">
        <f>H21/'סכום נכסי הקרן'!$C$42</f>
        <v>2.5058989345417806E-4</v>
      </c>
    </row>
    <row r="22" spans="2:11" ht="16.5" customHeight="1">
      <c r="B22" s="86" t="s">
        <v>1849</v>
      </c>
      <c r="C22" s="83">
        <v>6649</v>
      </c>
      <c r="D22" s="96" t="s">
        <v>135</v>
      </c>
      <c r="E22" s="109">
        <v>43633</v>
      </c>
      <c r="F22" s="93">
        <v>13729.62</v>
      </c>
      <c r="G22" s="95">
        <v>97.704099999999997</v>
      </c>
      <c r="H22" s="93">
        <v>46.36016</v>
      </c>
      <c r="I22" s="145">
        <v>5.2932245753727795E-6</v>
      </c>
      <c r="J22" s="94">
        <v>1.6501632872938897E-2</v>
      </c>
      <c r="K22" s="94">
        <f>H22/'סכום נכסי הקרן'!$C$42</f>
        <v>2.5058989345417806E-4</v>
      </c>
    </row>
    <row r="23" spans="2:11" ht="16.5" customHeight="1">
      <c r="B23" s="82"/>
      <c r="C23" s="83"/>
      <c r="D23" s="83"/>
      <c r="E23" s="83"/>
      <c r="F23" s="93"/>
      <c r="G23" s="95"/>
      <c r="H23" s="83"/>
      <c r="I23" s="83"/>
      <c r="J23" s="94"/>
      <c r="K23" s="83"/>
    </row>
    <row r="24" spans="2:11" ht="16.5" customHeight="1">
      <c r="B24" s="99" t="s">
        <v>199</v>
      </c>
      <c r="C24" s="81"/>
      <c r="D24" s="81"/>
      <c r="E24" s="81"/>
      <c r="F24" s="90"/>
      <c r="G24" s="92"/>
      <c r="H24" s="90">
        <v>2751.7015299999998</v>
      </c>
      <c r="I24" s="81"/>
      <c r="J24" s="91">
        <v>0.97945236651392598</v>
      </c>
      <c r="K24" s="91">
        <f>H24/'סכום נכסי הקרן'!$C$42</f>
        <v>1.4873731954773208E-2</v>
      </c>
    </row>
    <row r="25" spans="2:11">
      <c r="B25" s="86" t="s">
        <v>1850</v>
      </c>
      <c r="C25" s="83">
        <v>7006</v>
      </c>
      <c r="D25" s="96" t="s">
        <v>137</v>
      </c>
      <c r="E25" s="109">
        <v>43698</v>
      </c>
      <c r="F25" s="93">
        <v>5452.27</v>
      </c>
      <c r="G25" s="95">
        <v>94.731700000000004</v>
      </c>
      <c r="H25" s="93">
        <v>20.031020000000002</v>
      </c>
      <c r="I25" s="145">
        <v>2.7091994285714286E-6</v>
      </c>
      <c r="J25" s="94">
        <v>7.129926603154443E-3</v>
      </c>
      <c r="K25" s="94">
        <f>H25/'סכום נכסי הקרן'!$C$42</f>
        <v>1.0827337885759044E-4</v>
      </c>
    </row>
    <row r="26" spans="2:11">
      <c r="B26" s="86" t="s">
        <v>1851</v>
      </c>
      <c r="C26" s="83">
        <v>6650</v>
      </c>
      <c r="D26" s="96" t="s">
        <v>137</v>
      </c>
      <c r="E26" s="109">
        <v>43637</v>
      </c>
      <c r="F26" s="93">
        <v>11600.29</v>
      </c>
      <c r="G26" s="95">
        <v>85.642300000000006</v>
      </c>
      <c r="H26" s="93">
        <v>38.528940000000006</v>
      </c>
      <c r="I26" s="145">
        <v>2.7671495886702862E-5</v>
      </c>
      <c r="J26" s="94">
        <v>1.3714155060368438E-2</v>
      </c>
      <c r="K26" s="94">
        <f>H26/'סכום נכסי הקרן'!$C$42</f>
        <v>2.0825991475228775E-4</v>
      </c>
    </row>
    <row r="27" spans="2:11">
      <c r="B27" s="86" t="s">
        <v>1852</v>
      </c>
      <c r="C27" s="83">
        <v>7027</v>
      </c>
      <c r="D27" s="96" t="s">
        <v>138</v>
      </c>
      <c r="E27" s="109">
        <v>43762</v>
      </c>
      <c r="F27" s="93">
        <v>115433.98</v>
      </c>
      <c r="G27" s="95">
        <v>99.156099999999995</v>
      </c>
      <c r="H27" s="93">
        <v>521.90247999999997</v>
      </c>
      <c r="I27" s="145">
        <v>4.8097489744804583E-5</v>
      </c>
      <c r="J27" s="94">
        <v>0.1857681923538731</v>
      </c>
      <c r="K27" s="94">
        <f>H27/'סכום נכסי הקרן'!$C$42</f>
        <v>2.8210318268243957E-3</v>
      </c>
    </row>
    <row r="28" spans="2:11">
      <c r="B28" s="86" t="s">
        <v>1853</v>
      </c>
      <c r="C28" s="83">
        <v>7018</v>
      </c>
      <c r="D28" s="96" t="s">
        <v>135</v>
      </c>
      <c r="E28" s="109">
        <v>43761</v>
      </c>
      <c r="F28" s="93">
        <v>4087.96</v>
      </c>
      <c r="G28" s="95">
        <v>23.4115</v>
      </c>
      <c r="H28" s="93">
        <v>3.3075600000000001</v>
      </c>
      <c r="I28" s="145">
        <v>1.1423424090909091E-5</v>
      </c>
      <c r="J28" s="94">
        <v>1.1773069986216133E-3</v>
      </c>
      <c r="K28" s="94">
        <f>H28/'סכום נכסי הקרן'!$C$42</f>
        <v>1.7878305596730064E-5</v>
      </c>
    </row>
    <row r="29" spans="2:11">
      <c r="B29" s="86" t="s">
        <v>1854</v>
      </c>
      <c r="C29" s="83">
        <v>5341</v>
      </c>
      <c r="D29" s="96" t="s">
        <v>135</v>
      </c>
      <c r="E29" s="109">
        <v>43761</v>
      </c>
      <c r="F29" s="93">
        <v>446344.7</v>
      </c>
      <c r="G29" s="95">
        <v>100</v>
      </c>
      <c r="H29" s="93">
        <v>1542.56728</v>
      </c>
      <c r="I29" s="145">
        <v>2.3491826315789474E-5</v>
      </c>
      <c r="J29" s="94">
        <v>0.54906796992003348</v>
      </c>
      <c r="K29" s="94">
        <f>H29/'סכום נכסי הקרן'!$C$42</f>
        <v>8.3380163127370847E-3</v>
      </c>
    </row>
    <row r="30" spans="2:11">
      <c r="B30" s="86" t="s">
        <v>1855</v>
      </c>
      <c r="C30" s="83">
        <v>7001</v>
      </c>
      <c r="D30" s="96" t="s">
        <v>137</v>
      </c>
      <c r="E30" s="109">
        <v>43612</v>
      </c>
      <c r="F30" s="93">
        <v>4294.45</v>
      </c>
      <c r="G30" s="95">
        <v>101.4636</v>
      </c>
      <c r="H30" s="93">
        <v>16.898520000000001</v>
      </c>
      <c r="I30" s="145">
        <v>7.0865550000000005E-5</v>
      </c>
      <c r="J30" s="94">
        <v>6.0149312067951316E-3</v>
      </c>
      <c r="K30" s="94">
        <f>H30/'סכום נכסי הקרן'!$C$42</f>
        <v>9.1341322513410162E-5</v>
      </c>
    </row>
    <row r="31" spans="2:11">
      <c r="B31" s="86" t="s">
        <v>1856</v>
      </c>
      <c r="C31" s="83">
        <v>5303</v>
      </c>
      <c r="D31" s="96" t="s">
        <v>137</v>
      </c>
      <c r="E31" s="109">
        <v>43034</v>
      </c>
      <c r="F31" s="93">
        <v>34133.279999999999</v>
      </c>
      <c r="G31" s="95">
        <v>102.212</v>
      </c>
      <c r="H31" s="93">
        <v>135.30385000000001</v>
      </c>
      <c r="I31" s="145">
        <v>6.0378034682080921E-5</v>
      </c>
      <c r="J31" s="94">
        <v>4.8160628845870967E-2</v>
      </c>
      <c r="K31" s="94">
        <f>H31/'סכום נכסי הקרן'!$C$42</f>
        <v>7.3135591756888008E-4</v>
      </c>
    </row>
    <row r="32" spans="2:11">
      <c r="B32" s="86" t="s">
        <v>1857</v>
      </c>
      <c r="C32" s="83">
        <v>7011</v>
      </c>
      <c r="D32" s="96" t="s">
        <v>137</v>
      </c>
      <c r="E32" s="109">
        <v>43698</v>
      </c>
      <c r="F32" s="93">
        <v>15516.49</v>
      </c>
      <c r="G32" s="95">
        <v>100</v>
      </c>
      <c r="H32" s="93">
        <v>60.176050000000004</v>
      </c>
      <c r="I32" s="145">
        <v>1.2615873333333334E-4</v>
      </c>
      <c r="J32" s="94">
        <v>2.1419319623651314E-2</v>
      </c>
      <c r="K32" s="94">
        <f>H32/'סכום נכסי הקרן'!$C$42</f>
        <v>3.252687212035785E-4</v>
      </c>
    </row>
    <row r="33" spans="2:11">
      <c r="B33" s="86" t="s">
        <v>1858</v>
      </c>
      <c r="C33" s="83">
        <v>7017</v>
      </c>
      <c r="D33" s="96" t="s">
        <v>136</v>
      </c>
      <c r="E33" s="109">
        <v>43782</v>
      </c>
      <c r="F33" s="93">
        <v>30782.400000000001</v>
      </c>
      <c r="G33" s="95">
        <v>96.41</v>
      </c>
      <c r="H33" s="93">
        <v>29.678049999999999</v>
      </c>
      <c r="I33" s="145">
        <v>1.2312959999999999E-4</v>
      </c>
      <c r="J33" s="94">
        <v>1.0563731563582269E-2</v>
      </c>
      <c r="K33" s="94">
        <f>H33/'סכום נכסי הקרן'!$C$42</f>
        <v>1.6041832874234621E-4</v>
      </c>
    </row>
    <row r="34" spans="2:11">
      <c r="B34" s="86" t="s">
        <v>1859</v>
      </c>
      <c r="C34" s="83">
        <v>6885</v>
      </c>
      <c r="D34" s="96" t="s">
        <v>137</v>
      </c>
      <c r="E34" s="109">
        <v>43608</v>
      </c>
      <c r="F34" s="93">
        <v>3188.95</v>
      </c>
      <c r="G34" s="95">
        <v>128.83940000000001</v>
      </c>
      <c r="H34" s="93">
        <v>15.934059999999999</v>
      </c>
      <c r="I34" s="145">
        <v>1.0629833333333334E-4</v>
      </c>
      <c r="J34" s="94">
        <v>5.6716372052076766E-3</v>
      </c>
      <c r="K34" s="94">
        <f>H34/'סכום נכסי הקרן'!$C$42</f>
        <v>8.6128141009273485E-5</v>
      </c>
    </row>
    <row r="35" spans="2:11">
      <c r="B35" s="86" t="s">
        <v>1860</v>
      </c>
      <c r="C35" s="83">
        <v>7013</v>
      </c>
      <c r="D35" s="96" t="s">
        <v>137</v>
      </c>
      <c r="E35" s="109">
        <v>43816</v>
      </c>
      <c r="F35" s="93">
        <v>18469.400000000001</v>
      </c>
      <c r="G35" s="95">
        <v>101.4973</v>
      </c>
      <c r="H35" s="93">
        <v>72.700550000000007</v>
      </c>
      <c r="I35" s="145">
        <v>4.9251827999999998E-5</v>
      </c>
      <c r="J35" s="94">
        <v>2.5877343515655207E-2</v>
      </c>
      <c r="K35" s="94">
        <f>H35/'סכום נכסי הקרן'!$C$42</f>
        <v>3.9296721751090044E-4</v>
      </c>
    </row>
    <row r="36" spans="2:11">
      <c r="B36" s="86" t="s">
        <v>1861</v>
      </c>
      <c r="C36" s="83">
        <v>5304</v>
      </c>
      <c r="D36" s="96" t="s">
        <v>137</v>
      </c>
      <c r="E36" s="109">
        <v>43080</v>
      </c>
      <c r="F36" s="93">
        <v>32297.49</v>
      </c>
      <c r="G36" s="95">
        <v>94.398399999999995</v>
      </c>
      <c r="H36" s="93">
        <v>118.23975999999999</v>
      </c>
      <c r="I36" s="145">
        <v>1.04454E-5</v>
      </c>
      <c r="J36" s="94">
        <v>4.2086763947846717E-2</v>
      </c>
      <c r="K36" s="94">
        <f>H36/'סכום נכסי הקרן'!$C$42</f>
        <v>6.3911964196084706E-4</v>
      </c>
    </row>
    <row r="37" spans="2:11">
      <c r="B37" s="86" t="s">
        <v>1862</v>
      </c>
      <c r="C37" s="83">
        <v>6647</v>
      </c>
      <c r="D37" s="96" t="s">
        <v>135</v>
      </c>
      <c r="E37" s="109">
        <v>43510</v>
      </c>
      <c r="F37" s="93">
        <v>41283.339999999997</v>
      </c>
      <c r="G37" s="95">
        <v>96.484899999999996</v>
      </c>
      <c r="H37" s="93">
        <v>137.66004999999998</v>
      </c>
      <c r="I37" s="145">
        <v>1.0442380253821643E-5</v>
      </c>
      <c r="J37" s="94">
        <v>4.8999304712719106E-2</v>
      </c>
      <c r="K37" s="94">
        <f>H37/'סכום נכסי הקרן'!$C$42</f>
        <v>7.4409185089949691E-4</v>
      </c>
    </row>
    <row r="38" spans="2:11">
      <c r="B38" s="86" t="s">
        <v>1863</v>
      </c>
      <c r="C38" s="83">
        <v>7005</v>
      </c>
      <c r="D38" s="96" t="s">
        <v>135</v>
      </c>
      <c r="E38" s="109">
        <v>43636</v>
      </c>
      <c r="F38" s="93">
        <v>3214.34</v>
      </c>
      <c r="G38" s="95">
        <v>95.831800000000001</v>
      </c>
      <c r="H38" s="93">
        <v>10.64573</v>
      </c>
      <c r="I38" s="145">
        <v>2.160902117647059E-5</v>
      </c>
      <c r="J38" s="94">
        <v>3.7892864934985513E-3</v>
      </c>
      <c r="K38" s="94">
        <f>H38/'סכום נכסי הקרן'!$C$42</f>
        <v>5.7543208359115824E-5</v>
      </c>
    </row>
    <row r="39" spans="2:11">
      <c r="B39" s="86" t="s">
        <v>1864</v>
      </c>
      <c r="C39" s="83">
        <v>6658</v>
      </c>
      <c r="D39" s="96" t="s">
        <v>135</v>
      </c>
      <c r="E39" s="109">
        <v>43633</v>
      </c>
      <c r="F39" s="93">
        <v>8246.8799999999992</v>
      </c>
      <c r="G39" s="95">
        <v>98.689099999999996</v>
      </c>
      <c r="H39" s="93">
        <v>28.12763</v>
      </c>
      <c r="I39" s="145">
        <v>1.3195039999999998E-4</v>
      </c>
      <c r="J39" s="94">
        <v>1.0011868463048062E-2</v>
      </c>
      <c r="K39" s="94">
        <f>H39/'סכום נכסי הקרן'!$C$42</f>
        <v>1.5203786623727231E-4</v>
      </c>
    </row>
    <row r="40" spans="2:11">
      <c r="B40" s="135"/>
      <c r="C40" s="136"/>
      <c r="D40" s="136"/>
      <c r="E40" s="136"/>
      <c r="F40" s="136"/>
      <c r="G40" s="136"/>
      <c r="H40" s="136"/>
      <c r="I40" s="136"/>
      <c r="J40" s="136"/>
      <c r="K40" s="136"/>
    </row>
    <row r="41" spans="2:11">
      <c r="B41" s="135"/>
      <c r="C41" s="136"/>
      <c r="D41" s="136"/>
      <c r="E41" s="136"/>
      <c r="F41" s="136"/>
      <c r="G41" s="136"/>
      <c r="H41" s="136"/>
      <c r="I41" s="136"/>
      <c r="J41" s="136"/>
      <c r="K41" s="136"/>
    </row>
    <row r="42" spans="2:11">
      <c r="B42" s="135"/>
      <c r="C42" s="136"/>
      <c r="D42" s="136"/>
      <c r="E42" s="136"/>
      <c r="F42" s="136"/>
      <c r="G42" s="136"/>
      <c r="H42" s="136"/>
      <c r="I42" s="136"/>
      <c r="J42" s="136"/>
      <c r="K42" s="136"/>
    </row>
    <row r="43" spans="2:11">
      <c r="B43" s="137" t="s">
        <v>115</v>
      </c>
      <c r="C43" s="136"/>
      <c r="D43" s="136"/>
      <c r="E43" s="136"/>
      <c r="F43" s="136"/>
      <c r="G43" s="136"/>
      <c r="H43" s="136"/>
      <c r="I43" s="136"/>
      <c r="J43" s="136"/>
      <c r="K43" s="136"/>
    </row>
    <row r="44" spans="2:11">
      <c r="B44" s="137" t="s">
        <v>204</v>
      </c>
      <c r="C44" s="136"/>
      <c r="D44" s="136"/>
      <c r="E44" s="136"/>
      <c r="F44" s="136"/>
      <c r="G44" s="136"/>
      <c r="H44" s="136"/>
      <c r="I44" s="136"/>
      <c r="J44" s="136"/>
      <c r="K44" s="136"/>
    </row>
    <row r="45" spans="2:11">
      <c r="B45" s="137" t="s">
        <v>212</v>
      </c>
      <c r="C45" s="136"/>
      <c r="D45" s="136"/>
      <c r="E45" s="136"/>
      <c r="F45" s="136"/>
      <c r="G45" s="136"/>
      <c r="H45" s="136"/>
      <c r="I45" s="136"/>
      <c r="J45" s="136"/>
      <c r="K45" s="136"/>
    </row>
    <row r="46" spans="2:11">
      <c r="B46" s="135"/>
      <c r="C46" s="136"/>
      <c r="D46" s="136"/>
      <c r="E46" s="136"/>
      <c r="F46" s="136"/>
      <c r="G46" s="136"/>
      <c r="H46" s="136"/>
      <c r="I46" s="136"/>
      <c r="J46" s="136"/>
      <c r="K46" s="136"/>
    </row>
    <row r="47" spans="2:11">
      <c r="B47" s="135"/>
      <c r="C47" s="136"/>
      <c r="D47" s="136"/>
      <c r="E47" s="136"/>
      <c r="F47" s="136"/>
      <c r="G47" s="136"/>
      <c r="H47" s="136"/>
      <c r="I47" s="136"/>
      <c r="J47" s="136"/>
      <c r="K47" s="136"/>
    </row>
    <row r="48" spans="2:11">
      <c r="B48" s="135"/>
      <c r="C48" s="136"/>
      <c r="D48" s="136"/>
      <c r="E48" s="136"/>
      <c r="F48" s="136"/>
      <c r="G48" s="136"/>
      <c r="H48" s="136"/>
      <c r="I48" s="136"/>
      <c r="J48" s="136"/>
      <c r="K48" s="136"/>
    </row>
    <row r="49" spans="2:11">
      <c r="B49" s="135"/>
      <c r="C49" s="136"/>
      <c r="D49" s="136"/>
      <c r="E49" s="136"/>
      <c r="F49" s="136"/>
      <c r="G49" s="136"/>
      <c r="H49" s="136"/>
      <c r="I49" s="136"/>
      <c r="J49" s="136"/>
      <c r="K49" s="136"/>
    </row>
    <row r="50" spans="2:11">
      <c r="B50" s="135"/>
      <c r="C50" s="136"/>
      <c r="D50" s="136"/>
      <c r="E50" s="136"/>
      <c r="F50" s="136"/>
      <c r="G50" s="136"/>
      <c r="H50" s="136"/>
      <c r="I50" s="136"/>
      <c r="J50" s="136"/>
      <c r="K50" s="136"/>
    </row>
    <row r="51" spans="2:11">
      <c r="B51" s="135"/>
      <c r="C51" s="136"/>
      <c r="D51" s="136"/>
      <c r="E51" s="136"/>
      <c r="F51" s="136"/>
      <c r="G51" s="136"/>
      <c r="H51" s="136"/>
      <c r="I51" s="136"/>
      <c r="J51" s="136"/>
      <c r="K51" s="136"/>
    </row>
    <row r="52" spans="2:11">
      <c r="B52" s="135"/>
      <c r="C52" s="136"/>
      <c r="D52" s="136"/>
      <c r="E52" s="136"/>
      <c r="F52" s="136"/>
      <c r="G52" s="136"/>
      <c r="H52" s="136"/>
      <c r="I52" s="136"/>
      <c r="J52" s="136"/>
      <c r="K52" s="136"/>
    </row>
    <row r="53" spans="2:11">
      <c r="B53" s="135"/>
      <c r="C53" s="136"/>
      <c r="D53" s="136"/>
      <c r="E53" s="136"/>
      <c r="F53" s="136"/>
      <c r="G53" s="136"/>
      <c r="H53" s="136"/>
      <c r="I53" s="136"/>
      <c r="J53" s="136"/>
      <c r="K53" s="136"/>
    </row>
    <row r="54" spans="2:11">
      <c r="B54" s="135"/>
      <c r="C54" s="136"/>
      <c r="D54" s="136"/>
      <c r="E54" s="136"/>
      <c r="F54" s="136"/>
      <c r="G54" s="136"/>
      <c r="H54" s="136"/>
      <c r="I54" s="136"/>
      <c r="J54" s="136"/>
      <c r="K54" s="136"/>
    </row>
    <row r="55" spans="2:11">
      <c r="B55" s="135"/>
      <c r="C55" s="136"/>
      <c r="D55" s="136"/>
      <c r="E55" s="136"/>
      <c r="F55" s="136"/>
      <c r="G55" s="136"/>
      <c r="H55" s="136"/>
      <c r="I55" s="136"/>
      <c r="J55" s="136"/>
      <c r="K55" s="136"/>
    </row>
    <row r="56" spans="2:11">
      <c r="B56" s="135"/>
      <c r="C56" s="136"/>
      <c r="D56" s="136"/>
      <c r="E56" s="136"/>
      <c r="F56" s="136"/>
      <c r="G56" s="136"/>
      <c r="H56" s="136"/>
      <c r="I56" s="136"/>
      <c r="J56" s="136"/>
      <c r="K56" s="136"/>
    </row>
    <row r="57" spans="2:11">
      <c r="B57" s="135"/>
      <c r="C57" s="136"/>
      <c r="D57" s="136"/>
      <c r="E57" s="136"/>
      <c r="F57" s="136"/>
      <c r="G57" s="136"/>
      <c r="H57" s="136"/>
      <c r="I57" s="136"/>
      <c r="J57" s="136"/>
      <c r="K57" s="136"/>
    </row>
    <row r="58" spans="2:11">
      <c r="B58" s="135"/>
      <c r="C58" s="136"/>
      <c r="D58" s="136"/>
      <c r="E58" s="136"/>
      <c r="F58" s="136"/>
      <c r="G58" s="136"/>
      <c r="H58" s="136"/>
      <c r="I58" s="136"/>
      <c r="J58" s="136"/>
      <c r="K58" s="136"/>
    </row>
    <row r="59" spans="2:11">
      <c r="B59" s="135"/>
      <c r="C59" s="136"/>
      <c r="D59" s="136"/>
      <c r="E59" s="136"/>
      <c r="F59" s="136"/>
      <c r="G59" s="136"/>
      <c r="H59" s="136"/>
      <c r="I59" s="136"/>
      <c r="J59" s="136"/>
      <c r="K59" s="136"/>
    </row>
    <row r="60" spans="2:11">
      <c r="B60" s="135"/>
      <c r="C60" s="136"/>
      <c r="D60" s="136"/>
      <c r="E60" s="136"/>
      <c r="F60" s="136"/>
      <c r="G60" s="136"/>
      <c r="H60" s="136"/>
      <c r="I60" s="136"/>
      <c r="J60" s="136"/>
      <c r="K60" s="136"/>
    </row>
    <row r="61" spans="2:11">
      <c r="B61" s="135"/>
      <c r="C61" s="136"/>
      <c r="D61" s="136"/>
      <c r="E61" s="136"/>
      <c r="F61" s="136"/>
      <c r="G61" s="136"/>
      <c r="H61" s="136"/>
      <c r="I61" s="136"/>
      <c r="J61" s="136"/>
      <c r="K61" s="136"/>
    </row>
    <row r="62" spans="2:11">
      <c r="B62" s="135"/>
      <c r="C62" s="136"/>
      <c r="D62" s="136"/>
      <c r="E62" s="136"/>
      <c r="F62" s="136"/>
      <c r="G62" s="136"/>
      <c r="H62" s="136"/>
      <c r="I62" s="136"/>
      <c r="J62" s="136"/>
      <c r="K62" s="136"/>
    </row>
    <row r="63" spans="2:11">
      <c r="B63" s="135"/>
      <c r="C63" s="136"/>
      <c r="D63" s="136"/>
      <c r="E63" s="136"/>
      <c r="F63" s="136"/>
      <c r="G63" s="136"/>
      <c r="H63" s="136"/>
      <c r="I63" s="136"/>
      <c r="J63" s="136"/>
      <c r="K63" s="136"/>
    </row>
    <row r="64" spans="2:11">
      <c r="B64" s="135"/>
      <c r="C64" s="136"/>
      <c r="D64" s="136"/>
      <c r="E64" s="136"/>
      <c r="F64" s="136"/>
      <c r="G64" s="136"/>
      <c r="H64" s="136"/>
      <c r="I64" s="136"/>
      <c r="J64" s="136"/>
      <c r="K64" s="136"/>
    </row>
    <row r="65" spans="2:11">
      <c r="B65" s="135"/>
      <c r="C65" s="136"/>
      <c r="D65" s="136"/>
      <c r="E65" s="136"/>
      <c r="F65" s="136"/>
      <c r="G65" s="136"/>
      <c r="H65" s="136"/>
      <c r="I65" s="136"/>
      <c r="J65" s="136"/>
      <c r="K65" s="136"/>
    </row>
    <row r="66" spans="2:11">
      <c r="B66" s="135"/>
      <c r="C66" s="136"/>
      <c r="D66" s="136"/>
      <c r="E66" s="136"/>
      <c r="F66" s="136"/>
      <c r="G66" s="136"/>
      <c r="H66" s="136"/>
      <c r="I66" s="136"/>
      <c r="J66" s="136"/>
      <c r="K66" s="136"/>
    </row>
    <row r="67" spans="2:11">
      <c r="B67" s="135"/>
      <c r="C67" s="136"/>
      <c r="D67" s="136"/>
      <c r="E67" s="136"/>
      <c r="F67" s="136"/>
      <c r="G67" s="136"/>
      <c r="H67" s="136"/>
      <c r="I67" s="136"/>
      <c r="J67" s="136"/>
      <c r="K67" s="136"/>
    </row>
    <row r="68" spans="2:11">
      <c r="B68" s="135"/>
      <c r="C68" s="136"/>
      <c r="D68" s="136"/>
      <c r="E68" s="136"/>
      <c r="F68" s="136"/>
      <c r="G68" s="136"/>
      <c r="H68" s="136"/>
      <c r="I68" s="136"/>
      <c r="J68" s="136"/>
      <c r="K68" s="136"/>
    </row>
    <row r="69" spans="2:11">
      <c r="B69" s="135"/>
      <c r="C69" s="136"/>
      <c r="D69" s="136"/>
      <c r="E69" s="136"/>
      <c r="F69" s="136"/>
      <c r="G69" s="136"/>
      <c r="H69" s="136"/>
      <c r="I69" s="136"/>
      <c r="J69" s="136"/>
      <c r="K69" s="136"/>
    </row>
    <row r="70" spans="2:11">
      <c r="B70" s="135"/>
      <c r="C70" s="136"/>
      <c r="D70" s="136"/>
      <c r="E70" s="136"/>
      <c r="F70" s="136"/>
      <c r="G70" s="136"/>
      <c r="H70" s="136"/>
      <c r="I70" s="136"/>
      <c r="J70" s="136"/>
      <c r="K70" s="136"/>
    </row>
    <row r="71" spans="2:11">
      <c r="B71" s="135"/>
      <c r="C71" s="136"/>
      <c r="D71" s="136"/>
      <c r="E71" s="136"/>
      <c r="F71" s="136"/>
      <c r="G71" s="136"/>
      <c r="H71" s="136"/>
      <c r="I71" s="136"/>
      <c r="J71" s="136"/>
      <c r="K71" s="136"/>
    </row>
    <row r="72" spans="2:11">
      <c r="B72" s="135"/>
      <c r="C72" s="136"/>
      <c r="D72" s="136"/>
      <c r="E72" s="136"/>
      <c r="F72" s="136"/>
      <c r="G72" s="136"/>
      <c r="H72" s="136"/>
      <c r="I72" s="136"/>
      <c r="J72" s="136"/>
      <c r="K72" s="136"/>
    </row>
    <row r="73" spans="2:11">
      <c r="B73" s="135"/>
      <c r="C73" s="136"/>
      <c r="D73" s="136"/>
      <c r="E73" s="136"/>
      <c r="F73" s="136"/>
      <c r="G73" s="136"/>
      <c r="H73" s="136"/>
      <c r="I73" s="136"/>
      <c r="J73" s="136"/>
      <c r="K73" s="136"/>
    </row>
    <row r="74" spans="2:11">
      <c r="B74" s="135"/>
      <c r="C74" s="136"/>
      <c r="D74" s="136"/>
      <c r="E74" s="136"/>
      <c r="F74" s="136"/>
      <c r="G74" s="136"/>
      <c r="H74" s="136"/>
      <c r="I74" s="136"/>
      <c r="J74" s="136"/>
      <c r="K74" s="136"/>
    </row>
    <row r="75" spans="2:11">
      <c r="B75" s="135"/>
      <c r="C75" s="136"/>
      <c r="D75" s="136"/>
      <c r="E75" s="136"/>
      <c r="F75" s="136"/>
      <c r="G75" s="136"/>
      <c r="H75" s="136"/>
      <c r="I75" s="136"/>
      <c r="J75" s="136"/>
      <c r="K75" s="136"/>
    </row>
    <row r="76" spans="2:11">
      <c r="B76" s="135"/>
      <c r="C76" s="136"/>
      <c r="D76" s="136"/>
      <c r="E76" s="136"/>
      <c r="F76" s="136"/>
      <c r="G76" s="136"/>
      <c r="H76" s="136"/>
      <c r="I76" s="136"/>
      <c r="J76" s="136"/>
      <c r="K76" s="136"/>
    </row>
    <row r="77" spans="2:11">
      <c r="B77" s="135"/>
      <c r="C77" s="136"/>
      <c r="D77" s="136"/>
      <c r="E77" s="136"/>
      <c r="F77" s="136"/>
      <c r="G77" s="136"/>
      <c r="H77" s="136"/>
      <c r="I77" s="136"/>
      <c r="J77" s="136"/>
      <c r="K77" s="136"/>
    </row>
    <row r="78" spans="2:11">
      <c r="B78" s="135"/>
      <c r="C78" s="136"/>
      <c r="D78" s="136"/>
      <c r="E78" s="136"/>
      <c r="F78" s="136"/>
      <c r="G78" s="136"/>
      <c r="H78" s="136"/>
      <c r="I78" s="136"/>
      <c r="J78" s="136"/>
      <c r="K78" s="136"/>
    </row>
    <row r="79" spans="2:11">
      <c r="B79" s="135"/>
      <c r="C79" s="136"/>
      <c r="D79" s="136"/>
      <c r="E79" s="136"/>
      <c r="F79" s="136"/>
      <c r="G79" s="136"/>
      <c r="H79" s="136"/>
      <c r="I79" s="136"/>
      <c r="J79" s="136"/>
      <c r="K79" s="136"/>
    </row>
    <row r="80" spans="2:11">
      <c r="B80" s="135"/>
      <c r="C80" s="136"/>
      <c r="D80" s="136"/>
      <c r="E80" s="136"/>
      <c r="F80" s="136"/>
      <c r="G80" s="136"/>
      <c r="H80" s="136"/>
      <c r="I80" s="136"/>
      <c r="J80" s="136"/>
      <c r="K80" s="136"/>
    </row>
    <row r="81" spans="2:11">
      <c r="B81" s="135"/>
      <c r="C81" s="136"/>
      <c r="D81" s="136"/>
      <c r="E81" s="136"/>
      <c r="F81" s="136"/>
      <c r="G81" s="136"/>
      <c r="H81" s="136"/>
      <c r="I81" s="136"/>
      <c r="J81" s="136"/>
      <c r="K81" s="136"/>
    </row>
    <row r="82" spans="2:11">
      <c r="B82" s="135"/>
      <c r="C82" s="136"/>
      <c r="D82" s="136"/>
      <c r="E82" s="136"/>
      <c r="F82" s="136"/>
      <c r="G82" s="136"/>
      <c r="H82" s="136"/>
      <c r="I82" s="136"/>
      <c r="J82" s="136"/>
      <c r="K82" s="136"/>
    </row>
    <row r="83" spans="2:11">
      <c r="B83" s="135"/>
      <c r="C83" s="136"/>
      <c r="D83" s="136"/>
      <c r="E83" s="136"/>
      <c r="F83" s="136"/>
      <c r="G83" s="136"/>
      <c r="H83" s="136"/>
      <c r="I83" s="136"/>
      <c r="J83" s="136"/>
      <c r="K83" s="136"/>
    </row>
    <row r="84" spans="2:11">
      <c r="B84" s="135"/>
      <c r="C84" s="136"/>
      <c r="D84" s="136"/>
      <c r="E84" s="136"/>
      <c r="F84" s="136"/>
      <c r="G84" s="136"/>
      <c r="H84" s="136"/>
      <c r="I84" s="136"/>
      <c r="J84" s="136"/>
      <c r="K84" s="136"/>
    </row>
    <row r="85" spans="2:11">
      <c r="B85" s="135"/>
      <c r="C85" s="136"/>
      <c r="D85" s="136"/>
      <c r="E85" s="136"/>
      <c r="F85" s="136"/>
      <c r="G85" s="136"/>
      <c r="H85" s="136"/>
      <c r="I85" s="136"/>
      <c r="J85" s="136"/>
      <c r="K85" s="136"/>
    </row>
    <row r="86" spans="2:11">
      <c r="B86" s="135"/>
      <c r="C86" s="136"/>
      <c r="D86" s="136"/>
      <c r="E86" s="136"/>
      <c r="F86" s="136"/>
      <c r="G86" s="136"/>
      <c r="H86" s="136"/>
      <c r="I86" s="136"/>
      <c r="J86" s="136"/>
      <c r="K86" s="136"/>
    </row>
    <row r="87" spans="2:11">
      <c r="B87" s="135"/>
      <c r="C87" s="136"/>
      <c r="D87" s="136"/>
      <c r="E87" s="136"/>
      <c r="F87" s="136"/>
      <c r="G87" s="136"/>
      <c r="H87" s="136"/>
      <c r="I87" s="136"/>
      <c r="J87" s="136"/>
      <c r="K87" s="136"/>
    </row>
    <row r="88" spans="2:11">
      <c r="B88" s="135"/>
      <c r="C88" s="136"/>
      <c r="D88" s="136"/>
      <c r="E88" s="136"/>
      <c r="F88" s="136"/>
      <c r="G88" s="136"/>
      <c r="H88" s="136"/>
      <c r="I88" s="136"/>
      <c r="J88" s="136"/>
      <c r="K88" s="136"/>
    </row>
    <row r="89" spans="2:11">
      <c r="B89" s="135"/>
      <c r="C89" s="136"/>
      <c r="D89" s="136"/>
      <c r="E89" s="136"/>
      <c r="F89" s="136"/>
      <c r="G89" s="136"/>
      <c r="H89" s="136"/>
      <c r="I89" s="136"/>
      <c r="J89" s="136"/>
      <c r="K89" s="136"/>
    </row>
    <row r="90" spans="2:11">
      <c r="B90" s="135"/>
      <c r="C90" s="136"/>
      <c r="D90" s="136"/>
      <c r="E90" s="136"/>
      <c r="F90" s="136"/>
      <c r="G90" s="136"/>
      <c r="H90" s="136"/>
      <c r="I90" s="136"/>
      <c r="J90" s="136"/>
      <c r="K90" s="136"/>
    </row>
    <row r="91" spans="2:11">
      <c r="B91" s="135"/>
      <c r="C91" s="136"/>
      <c r="D91" s="136"/>
      <c r="E91" s="136"/>
      <c r="F91" s="136"/>
      <c r="G91" s="136"/>
      <c r="H91" s="136"/>
      <c r="I91" s="136"/>
      <c r="J91" s="136"/>
      <c r="K91" s="136"/>
    </row>
    <row r="92" spans="2:11">
      <c r="B92" s="135"/>
      <c r="C92" s="136"/>
      <c r="D92" s="136"/>
      <c r="E92" s="136"/>
      <c r="F92" s="136"/>
      <c r="G92" s="136"/>
      <c r="H92" s="136"/>
      <c r="I92" s="136"/>
      <c r="J92" s="136"/>
      <c r="K92" s="136"/>
    </row>
    <row r="93" spans="2:11">
      <c r="B93" s="135"/>
      <c r="C93" s="136"/>
      <c r="D93" s="136"/>
      <c r="E93" s="136"/>
      <c r="F93" s="136"/>
      <c r="G93" s="136"/>
      <c r="H93" s="136"/>
      <c r="I93" s="136"/>
      <c r="J93" s="136"/>
      <c r="K93" s="136"/>
    </row>
    <row r="94" spans="2:11">
      <c r="B94" s="135"/>
      <c r="C94" s="136"/>
      <c r="D94" s="136"/>
      <c r="E94" s="136"/>
      <c r="F94" s="136"/>
      <c r="G94" s="136"/>
      <c r="H94" s="136"/>
      <c r="I94" s="136"/>
      <c r="J94" s="136"/>
      <c r="K94" s="136"/>
    </row>
    <row r="95" spans="2:11">
      <c r="B95" s="135"/>
      <c r="C95" s="136"/>
      <c r="D95" s="136"/>
      <c r="E95" s="136"/>
      <c r="F95" s="136"/>
      <c r="G95" s="136"/>
      <c r="H95" s="136"/>
      <c r="I95" s="136"/>
      <c r="J95" s="136"/>
      <c r="K95" s="136"/>
    </row>
    <row r="96" spans="2:11">
      <c r="B96" s="135"/>
      <c r="C96" s="136"/>
      <c r="D96" s="136"/>
      <c r="E96" s="136"/>
      <c r="F96" s="136"/>
      <c r="G96" s="136"/>
      <c r="H96" s="136"/>
      <c r="I96" s="136"/>
      <c r="J96" s="136"/>
      <c r="K96" s="136"/>
    </row>
    <row r="97" spans="2:11">
      <c r="B97" s="135"/>
      <c r="C97" s="136"/>
      <c r="D97" s="136"/>
      <c r="E97" s="136"/>
      <c r="F97" s="136"/>
      <c r="G97" s="136"/>
      <c r="H97" s="136"/>
      <c r="I97" s="136"/>
      <c r="J97" s="136"/>
      <c r="K97" s="136"/>
    </row>
    <row r="98" spans="2:11">
      <c r="B98" s="135"/>
      <c r="C98" s="136"/>
      <c r="D98" s="136"/>
      <c r="E98" s="136"/>
      <c r="F98" s="136"/>
      <c r="G98" s="136"/>
      <c r="H98" s="136"/>
      <c r="I98" s="136"/>
      <c r="J98" s="136"/>
      <c r="K98" s="136"/>
    </row>
    <row r="99" spans="2:11">
      <c r="B99" s="135"/>
      <c r="C99" s="136"/>
      <c r="D99" s="136"/>
      <c r="E99" s="136"/>
      <c r="F99" s="136"/>
      <c r="G99" s="136"/>
      <c r="H99" s="136"/>
      <c r="I99" s="136"/>
      <c r="J99" s="136"/>
      <c r="K99" s="136"/>
    </row>
    <row r="100" spans="2:11">
      <c r="B100" s="135"/>
      <c r="C100" s="136"/>
      <c r="D100" s="136"/>
      <c r="E100" s="136"/>
      <c r="F100" s="136"/>
      <c r="G100" s="136"/>
      <c r="H100" s="136"/>
      <c r="I100" s="136"/>
      <c r="J100" s="136"/>
      <c r="K100" s="136"/>
    </row>
    <row r="101" spans="2:11">
      <c r="B101" s="135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2:11">
      <c r="B102" s="135"/>
      <c r="C102" s="136"/>
      <c r="D102" s="136"/>
      <c r="E102" s="136"/>
      <c r="F102" s="136"/>
      <c r="G102" s="136"/>
      <c r="H102" s="136"/>
      <c r="I102" s="136"/>
      <c r="J102" s="136"/>
      <c r="K102" s="136"/>
    </row>
    <row r="103" spans="2:11">
      <c r="B103" s="135"/>
      <c r="C103" s="136"/>
      <c r="D103" s="136"/>
      <c r="E103" s="136"/>
      <c r="F103" s="136"/>
      <c r="G103" s="136"/>
      <c r="H103" s="136"/>
      <c r="I103" s="136"/>
      <c r="J103" s="136"/>
      <c r="K103" s="136"/>
    </row>
    <row r="104" spans="2:11">
      <c r="B104" s="135"/>
      <c r="C104" s="136"/>
      <c r="D104" s="136"/>
      <c r="E104" s="136"/>
      <c r="F104" s="136"/>
      <c r="G104" s="136"/>
      <c r="H104" s="136"/>
      <c r="I104" s="136"/>
      <c r="J104" s="136"/>
      <c r="K104" s="136"/>
    </row>
    <row r="105" spans="2:11">
      <c r="B105" s="135"/>
      <c r="C105" s="136"/>
      <c r="D105" s="136"/>
      <c r="E105" s="136"/>
      <c r="F105" s="136"/>
      <c r="G105" s="136"/>
      <c r="H105" s="136"/>
      <c r="I105" s="136"/>
      <c r="J105" s="136"/>
      <c r="K105" s="136"/>
    </row>
    <row r="106" spans="2:11">
      <c r="B106" s="135"/>
      <c r="C106" s="136"/>
      <c r="D106" s="136"/>
      <c r="E106" s="136"/>
      <c r="F106" s="136"/>
      <c r="G106" s="136"/>
      <c r="H106" s="136"/>
      <c r="I106" s="136"/>
      <c r="J106" s="136"/>
      <c r="K106" s="136"/>
    </row>
    <row r="107" spans="2:11">
      <c r="B107" s="135"/>
      <c r="C107" s="136"/>
      <c r="D107" s="136"/>
      <c r="E107" s="136"/>
      <c r="F107" s="136"/>
      <c r="G107" s="136"/>
      <c r="H107" s="136"/>
      <c r="I107" s="136"/>
      <c r="J107" s="136"/>
      <c r="K107" s="136"/>
    </row>
    <row r="108" spans="2:11">
      <c r="B108" s="135"/>
      <c r="C108" s="136"/>
      <c r="D108" s="136"/>
      <c r="E108" s="136"/>
      <c r="F108" s="136"/>
      <c r="G108" s="136"/>
      <c r="H108" s="136"/>
      <c r="I108" s="136"/>
      <c r="J108" s="136"/>
      <c r="K108" s="136"/>
    </row>
    <row r="109" spans="2:11">
      <c r="B109" s="135"/>
      <c r="C109" s="136"/>
      <c r="D109" s="136"/>
      <c r="E109" s="136"/>
      <c r="F109" s="136"/>
      <c r="G109" s="136"/>
      <c r="H109" s="136"/>
      <c r="I109" s="136"/>
      <c r="J109" s="136"/>
      <c r="K109" s="136"/>
    </row>
    <row r="110" spans="2:11">
      <c r="B110" s="135"/>
      <c r="C110" s="136"/>
      <c r="D110" s="136"/>
      <c r="E110" s="136"/>
      <c r="F110" s="136"/>
      <c r="G110" s="136"/>
      <c r="H110" s="136"/>
      <c r="I110" s="136"/>
      <c r="J110" s="136"/>
      <c r="K110" s="136"/>
    </row>
    <row r="111" spans="2:11">
      <c r="B111" s="135"/>
      <c r="C111" s="136"/>
      <c r="D111" s="136"/>
      <c r="E111" s="136"/>
      <c r="F111" s="136"/>
      <c r="G111" s="136"/>
      <c r="H111" s="136"/>
      <c r="I111" s="136"/>
      <c r="J111" s="136"/>
      <c r="K111" s="136"/>
    </row>
    <row r="112" spans="2:11">
      <c r="B112" s="135"/>
      <c r="C112" s="136"/>
      <c r="D112" s="136"/>
      <c r="E112" s="136"/>
      <c r="F112" s="136"/>
      <c r="G112" s="136"/>
      <c r="H112" s="136"/>
      <c r="I112" s="136"/>
      <c r="J112" s="136"/>
      <c r="K112" s="136"/>
    </row>
    <row r="113" spans="2:11">
      <c r="B113" s="135"/>
      <c r="C113" s="136"/>
      <c r="D113" s="136"/>
      <c r="E113" s="136"/>
      <c r="F113" s="136"/>
      <c r="G113" s="136"/>
      <c r="H113" s="136"/>
      <c r="I113" s="136"/>
      <c r="J113" s="136"/>
      <c r="K113" s="136"/>
    </row>
    <row r="114" spans="2:11"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</row>
    <row r="115" spans="2:11"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</row>
    <row r="116" spans="2:11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</row>
    <row r="117" spans="2:11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</row>
    <row r="118" spans="2:11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</row>
    <row r="119" spans="2:11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</row>
    <row r="120" spans="2:11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</row>
    <row r="121" spans="2:11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</row>
    <row r="122" spans="2:11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</row>
    <row r="123" spans="2:11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</row>
    <row r="124" spans="2:11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</row>
    <row r="125" spans="2:11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</row>
    <row r="126" spans="2:11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</row>
    <row r="127" spans="2:11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</row>
    <row r="128" spans="2:11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</row>
    <row r="129" spans="2:11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</row>
    <row r="130" spans="2:11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</row>
    <row r="131" spans="2:11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</row>
    <row r="132" spans="2:11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</row>
    <row r="133" spans="2:11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</row>
    <row r="134" spans="2:11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</row>
    <row r="135" spans="2:11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</row>
    <row r="136" spans="2:11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</row>
    <row r="137" spans="2:11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</row>
    <row r="138" spans="2:11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</row>
    <row r="139" spans="2:11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</row>
    <row r="140" spans="2:11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</row>
    <row r="141" spans="2:11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</row>
    <row r="142" spans="2:11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</row>
    <row r="143" spans="2:11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</row>
    <row r="144" spans="2:11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</row>
    <row r="145" spans="2:11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</row>
    <row r="146" spans="2:11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</row>
    <row r="147" spans="2:11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</row>
    <row r="148" spans="2:11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</row>
    <row r="149" spans="2:11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</row>
    <row r="150" spans="2:11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</row>
    <row r="151" spans="2:11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</row>
    <row r="152" spans="2:11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</row>
    <row r="153" spans="2:11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</row>
    <row r="154" spans="2:11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</row>
    <row r="155" spans="2:11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</row>
    <row r="156" spans="2:11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</row>
    <row r="157" spans="2:11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</row>
    <row r="158" spans="2:11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</row>
    <row r="159" spans="2:11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</row>
    <row r="160" spans="2:11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</row>
    <row r="161" spans="2:11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</row>
    <row r="162" spans="2:11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</row>
    <row r="163" spans="2:11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</row>
    <row r="164" spans="2:11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</row>
    <row r="165" spans="2:11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</row>
    <row r="166" spans="2:11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</row>
    <row r="167" spans="2:11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</row>
    <row r="168" spans="2:11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</row>
    <row r="169" spans="2:11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</row>
    <row r="170" spans="2:11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</row>
    <row r="171" spans="2:11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</row>
    <row r="172" spans="2:11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</row>
    <row r="173" spans="2:11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</row>
    <row r="174" spans="2:11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</row>
    <row r="175" spans="2:11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</row>
    <row r="176" spans="2:11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</row>
    <row r="177" spans="2:11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</row>
    <row r="178" spans="2:11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</row>
    <row r="179" spans="2:11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</row>
    <row r="180" spans="2:11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</row>
    <row r="181" spans="2:11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</row>
    <row r="182" spans="2:11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</row>
    <row r="183" spans="2:11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</row>
    <row r="184" spans="2:11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</row>
    <row r="185" spans="2:11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</row>
    <row r="186" spans="2:11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</row>
    <row r="187" spans="2:11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</row>
    <row r="188" spans="2:11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</row>
    <row r="189" spans="2:11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</row>
    <row r="190" spans="2:11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</row>
    <row r="191" spans="2:11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</row>
    <row r="192" spans="2:11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</row>
    <row r="193" spans="2:11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</row>
    <row r="194" spans="2:11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</row>
    <row r="195" spans="2:11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</row>
    <row r="196" spans="2:11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</row>
    <row r="197" spans="2:11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</row>
    <row r="198" spans="2:11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</row>
    <row r="199" spans="2:11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</row>
    <row r="200" spans="2:11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</row>
    <row r="201" spans="2:11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2:11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</row>
    <row r="203" spans="2:11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</row>
    <row r="204" spans="2:11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</row>
    <row r="205" spans="2:11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</row>
    <row r="206" spans="2:11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</row>
    <row r="207" spans="2:11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</row>
    <row r="208" spans="2:11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</row>
    <row r="209" spans="2:11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</row>
    <row r="210" spans="2:11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</row>
    <row r="211" spans="2:11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</row>
    <row r="212" spans="2:11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</row>
    <row r="213" spans="2:11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</row>
    <row r="214" spans="2:11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</row>
    <row r="215" spans="2:11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</row>
    <row r="216" spans="2:11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</row>
    <row r="217" spans="2:11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</row>
    <row r="218" spans="2:11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</row>
    <row r="219" spans="2:11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</row>
    <row r="220" spans="2:11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</row>
    <row r="221" spans="2:11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</row>
    <row r="222" spans="2:11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</row>
    <row r="223" spans="2:11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</row>
    <row r="224" spans="2:11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</row>
    <row r="225" spans="2:11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</row>
    <row r="226" spans="2:11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</row>
    <row r="227" spans="2:11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</row>
    <row r="228" spans="2:11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</row>
    <row r="229" spans="2:11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</row>
    <row r="230" spans="2:11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</row>
    <row r="231" spans="2:11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</row>
    <row r="232" spans="2:11"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</row>
    <row r="233" spans="2:11">
      <c r="B233" s="135"/>
      <c r="C233" s="136"/>
      <c r="D233" s="136"/>
      <c r="E233" s="136"/>
      <c r="F233" s="136"/>
      <c r="G233" s="136"/>
      <c r="H233" s="136"/>
      <c r="I233" s="136"/>
      <c r="J233" s="136"/>
      <c r="K233" s="136"/>
    </row>
    <row r="234" spans="2:11">
      <c r="B234" s="135"/>
      <c r="C234" s="136"/>
      <c r="D234" s="136"/>
      <c r="E234" s="136"/>
      <c r="F234" s="136"/>
      <c r="G234" s="136"/>
      <c r="H234" s="136"/>
      <c r="I234" s="136"/>
      <c r="J234" s="136"/>
      <c r="K234" s="136"/>
    </row>
    <row r="235" spans="2:11">
      <c r="B235" s="135"/>
      <c r="C235" s="136"/>
      <c r="D235" s="136"/>
      <c r="E235" s="136"/>
      <c r="F235" s="136"/>
      <c r="G235" s="136"/>
      <c r="H235" s="136"/>
      <c r="I235" s="136"/>
      <c r="J235" s="136"/>
      <c r="K235" s="136"/>
    </row>
    <row r="236" spans="2:11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</row>
    <row r="237" spans="2:11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</row>
    <row r="238" spans="2:11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</row>
    <row r="239" spans="2:11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</row>
    <row r="240" spans="2:11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</row>
    <row r="241" spans="2:11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</row>
    <row r="242" spans="2:11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</row>
    <row r="243" spans="2:11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</row>
    <row r="244" spans="2:11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</row>
    <row r="245" spans="2:11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</row>
    <row r="246" spans="2:11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</row>
    <row r="247" spans="2:11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</row>
    <row r="248" spans="2:11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</row>
    <row r="249" spans="2:11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</row>
    <row r="250" spans="2:11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</row>
    <row r="251" spans="2:11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</row>
    <row r="252" spans="2:11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</row>
    <row r="253" spans="2:11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</row>
    <row r="254" spans="2:11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</row>
    <row r="255" spans="2:11">
      <c r="B255" s="135"/>
      <c r="C255" s="136"/>
      <c r="D255" s="136"/>
      <c r="E255" s="136"/>
      <c r="F255" s="136"/>
      <c r="G255" s="136"/>
      <c r="H255" s="136"/>
      <c r="I255" s="136"/>
      <c r="J255" s="136"/>
      <c r="K255" s="136"/>
    </row>
    <row r="256" spans="2:11">
      <c r="B256" s="135"/>
      <c r="C256" s="136"/>
      <c r="D256" s="136"/>
      <c r="E256" s="136"/>
      <c r="F256" s="136"/>
      <c r="G256" s="136"/>
      <c r="H256" s="136"/>
      <c r="I256" s="136"/>
      <c r="J256" s="136"/>
      <c r="K256" s="136"/>
    </row>
    <row r="257" spans="2:11">
      <c r="B257" s="135"/>
      <c r="C257" s="136"/>
      <c r="D257" s="136"/>
      <c r="E257" s="136"/>
      <c r="F257" s="136"/>
      <c r="G257" s="136"/>
      <c r="H257" s="136"/>
      <c r="I257" s="136"/>
      <c r="J257" s="136"/>
      <c r="K257" s="136"/>
    </row>
    <row r="258" spans="2:11">
      <c r="B258" s="135"/>
      <c r="C258" s="136"/>
      <c r="D258" s="136"/>
      <c r="E258" s="136"/>
      <c r="F258" s="136"/>
      <c r="G258" s="136"/>
      <c r="H258" s="136"/>
      <c r="I258" s="136"/>
      <c r="J258" s="136"/>
      <c r="K258" s="136"/>
    </row>
    <row r="259" spans="2:11">
      <c r="B259" s="135"/>
      <c r="C259" s="136"/>
      <c r="D259" s="136"/>
      <c r="E259" s="136"/>
      <c r="F259" s="136"/>
      <c r="G259" s="136"/>
      <c r="H259" s="136"/>
      <c r="I259" s="136"/>
      <c r="J259" s="136"/>
      <c r="K259" s="136"/>
    </row>
    <row r="260" spans="2:11">
      <c r="B260" s="135"/>
      <c r="C260" s="136"/>
      <c r="D260" s="136"/>
      <c r="E260" s="136"/>
      <c r="F260" s="136"/>
      <c r="G260" s="136"/>
      <c r="H260" s="136"/>
      <c r="I260" s="136"/>
      <c r="J260" s="136"/>
      <c r="K260" s="136"/>
    </row>
    <row r="261" spans="2:11">
      <c r="B261" s="135"/>
      <c r="C261" s="136"/>
      <c r="D261" s="136"/>
      <c r="E261" s="136"/>
      <c r="F261" s="136"/>
      <c r="G261" s="136"/>
      <c r="H261" s="136"/>
      <c r="I261" s="136"/>
      <c r="J261" s="136"/>
      <c r="K261" s="136"/>
    </row>
    <row r="262" spans="2:11">
      <c r="B262" s="135"/>
      <c r="C262" s="136"/>
      <c r="D262" s="136"/>
      <c r="E262" s="136"/>
      <c r="F262" s="136"/>
      <c r="G262" s="136"/>
      <c r="H262" s="136"/>
      <c r="I262" s="136"/>
      <c r="J262" s="136"/>
      <c r="K262" s="136"/>
    </row>
    <row r="263" spans="2:11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</row>
    <row r="264" spans="2:11"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</row>
    <row r="265" spans="2:11">
      <c r="B265" s="135"/>
      <c r="C265" s="136"/>
      <c r="D265" s="136"/>
      <c r="E265" s="136"/>
      <c r="F265" s="136"/>
      <c r="G265" s="136"/>
      <c r="H265" s="136"/>
      <c r="I265" s="136"/>
      <c r="J265" s="136"/>
      <c r="K265" s="136"/>
    </row>
    <row r="266" spans="2:11">
      <c r="B266" s="135"/>
      <c r="C266" s="136"/>
      <c r="D266" s="136"/>
      <c r="E266" s="136"/>
      <c r="F266" s="136"/>
      <c r="G266" s="136"/>
      <c r="H266" s="136"/>
      <c r="I266" s="136"/>
      <c r="J266" s="136"/>
      <c r="K266" s="136"/>
    </row>
    <row r="267" spans="2:11">
      <c r="B267" s="135"/>
      <c r="C267" s="136"/>
      <c r="D267" s="136"/>
      <c r="E267" s="136"/>
      <c r="F267" s="136"/>
      <c r="G267" s="136"/>
      <c r="H267" s="136"/>
      <c r="I267" s="136"/>
      <c r="J267" s="136"/>
      <c r="K267" s="136"/>
    </row>
    <row r="268" spans="2:11">
      <c r="B268" s="135"/>
      <c r="C268" s="136"/>
      <c r="D268" s="136"/>
      <c r="E268" s="136"/>
      <c r="F268" s="136"/>
      <c r="G268" s="136"/>
      <c r="H268" s="136"/>
      <c r="I268" s="136"/>
      <c r="J268" s="136"/>
      <c r="K268" s="136"/>
    </row>
    <row r="269" spans="2:11">
      <c r="B269" s="135"/>
      <c r="C269" s="136"/>
      <c r="D269" s="136"/>
      <c r="E269" s="136"/>
      <c r="F269" s="136"/>
      <c r="G269" s="136"/>
      <c r="H269" s="136"/>
      <c r="I269" s="136"/>
      <c r="J269" s="136"/>
      <c r="K269" s="136"/>
    </row>
    <row r="270" spans="2:11">
      <c r="B270" s="135"/>
      <c r="C270" s="136"/>
      <c r="D270" s="136"/>
      <c r="E270" s="136"/>
      <c r="F270" s="136"/>
      <c r="G270" s="136"/>
      <c r="H270" s="136"/>
      <c r="I270" s="136"/>
      <c r="J270" s="136"/>
      <c r="K270" s="136"/>
    </row>
    <row r="271" spans="2:11">
      <c r="B271" s="135"/>
      <c r="C271" s="136"/>
      <c r="D271" s="136"/>
      <c r="E271" s="136"/>
      <c r="F271" s="136"/>
      <c r="G271" s="136"/>
      <c r="H271" s="136"/>
      <c r="I271" s="136"/>
      <c r="J271" s="136"/>
      <c r="K271" s="136"/>
    </row>
    <row r="272" spans="2:11">
      <c r="B272" s="135"/>
      <c r="C272" s="136"/>
      <c r="D272" s="136"/>
      <c r="E272" s="136"/>
      <c r="F272" s="136"/>
      <c r="G272" s="136"/>
      <c r="H272" s="136"/>
      <c r="I272" s="136"/>
      <c r="J272" s="136"/>
      <c r="K272" s="136"/>
    </row>
    <row r="273" spans="2:11">
      <c r="B273" s="135"/>
      <c r="C273" s="136"/>
      <c r="D273" s="136"/>
      <c r="E273" s="136"/>
      <c r="F273" s="136"/>
      <c r="G273" s="136"/>
      <c r="H273" s="136"/>
      <c r="I273" s="136"/>
      <c r="J273" s="136"/>
      <c r="K273" s="136"/>
    </row>
    <row r="274" spans="2:11">
      <c r="B274" s="135"/>
      <c r="C274" s="136"/>
      <c r="D274" s="136"/>
      <c r="E274" s="136"/>
      <c r="F274" s="136"/>
      <c r="G274" s="136"/>
      <c r="H274" s="136"/>
      <c r="I274" s="136"/>
      <c r="J274" s="136"/>
      <c r="K274" s="136"/>
    </row>
    <row r="275" spans="2:11">
      <c r="B275" s="135"/>
      <c r="C275" s="136"/>
      <c r="D275" s="136"/>
      <c r="E275" s="136"/>
      <c r="F275" s="136"/>
      <c r="G275" s="136"/>
      <c r="H275" s="136"/>
      <c r="I275" s="136"/>
      <c r="J275" s="136"/>
      <c r="K275" s="136"/>
    </row>
    <row r="276" spans="2:11">
      <c r="B276" s="135"/>
      <c r="C276" s="136"/>
      <c r="D276" s="136"/>
      <c r="E276" s="136"/>
      <c r="F276" s="136"/>
      <c r="G276" s="136"/>
      <c r="H276" s="136"/>
      <c r="I276" s="136"/>
      <c r="J276" s="136"/>
      <c r="K276" s="136"/>
    </row>
    <row r="277" spans="2:11">
      <c r="B277" s="135"/>
      <c r="C277" s="136"/>
      <c r="D277" s="136"/>
      <c r="E277" s="136"/>
      <c r="F277" s="136"/>
      <c r="G277" s="136"/>
      <c r="H277" s="136"/>
      <c r="I277" s="136"/>
      <c r="J277" s="136"/>
      <c r="K277" s="136"/>
    </row>
    <row r="278" spans="2:11">
      <c r="B278" s="135"/>
      <c r="C278" s="136"/>
      <c r="D278" s="136"/>
      <c r="E278" s="136"/>
      <c r="F278" s="136"/>
      <c r="G278" s="136"/>
      <c r="H278" s="136"/>
      <c r="I278" s="136"/>
      <c r="J278" s="136"/>
      <c r="K278" s="136"/>
    </row>
    <row r="279" spans="2:11">
      <c r="B279" s="135"/>
      <c r="C279" s="136"/>
      <c r="D279" s="136"/>
      <c r="E279" s="136"/>
      <c r="F279" s="136"/>
      <c r="G279" s="136"/>
      <c r="H279" s="136"/>
      <c r="I279" s="136"/>
      <c r="J279" s="136"/>
      <c r="K279" s="136"/>
    </row>
    <row r="280" spans="2:11">
      <c r="B280" s="135"/>
      <c r="C280" s="136"/>
      <c r="D280" s="136"/>
      <c r="E280" s="136"/>
      <c r="F280" s="136"/>
      <c r="G280" s="136"/>
      <c r="H280" s="136"/>
      <c r="I280" s="136"/>
      <c r="J280" s="136"/>
      <c r="K280" s="136"/>
    </row>
    <row r="281" spans="2:11">
      <c r="B281" s="135"/>
      <c r="C281" s="136"/>
      <c r="D281" s="136"/>
      <c r="E281" s="136"/>
      <c r="F281" s="136"/>
      <c r="G281" s="136"/>
      <c r="H281" s="136"/>
      <c r="I281" s="136"/>
      <c r="J281" s="136"/>
      <c r="K281" s="136"/>
    </row>
    <row r="282" spans="2:11">
      <c r="B282" s="135"/>
      <c r="C282" s="136"/>
      <c r="D282" s="136"/>
      <c r="E282" s="136"/>
      <c r="F282" s="136"/>
      <c r="G282" s="136"/>
      <c r="H282" s="136"/>
      <c r="I282" s="136"/>
      <c r="J282" s="136"/>
      <c r="K282" s="136"/>
    </row>
    <row r="283" spans="2:11">
      <c r="B283" s="135"/>
      <c r="C283" s="136"/>
      <c r="D283" s="136"/>
      <c r="E283" s="136"/>
      <c r="F283" s="136"/>
      <c r="G283" s="136"/>
      <c r="H283" s="136"/>
      <c r="I283" s="136"/>
      <c r="J283" s="136"/>
      <c r="K283" s="136"/>
    </row>
    <row r="284" spans="2:11">
      <c r="B284" s="135"/>
      <c r="C284" s="136"/>
      <c r="D284" s="136"/>
      <c r="E284" s="136"/>
      <c r="F284" s="136"/>
      <c r="G284" s="136"/>
      <c r="H284" s="136"/>
      <c r="I284" s="136"/>
      <c r="J284" s="136"/>
      <c r="K284" s="136"/>
    </row>
    <row r="285" spans="2:11">
      <c r="B285" s="135"/>
      <c r="C285" s="136"/>
      <c r="D285" s="136"/>
      <c r="E285" s="136"/>
      <c r="F285" s="136"/>
      <c r="G285" s="136"/>
      <c r="H285" s="136"/>
      <c r="I285" s="136"/>
      <c r="J285" s="136"/>
      <c r="K285" s="136"/>
    </row>
    <row r="286" spans="2:11">
      <c r="B286" s="135"/>
      <c r="C286" s="136"/>
      <c r="D286" s="136"/>
      <c r="E286" s="136"/>
      <c r="F286" s="136"/>
      <c r="G286" s="136"/>
      <c r="H286" s="136"/>
      <c r="I286" s="136"/>
      <c r="J286" s="136"/>
      <c r="K286" s="136"/>
    </row>
    <row r="287" spans="2:11">
      <c r="B287" s="135"/>
      <c r="C287" s="136"/>
      <c r="D287" s="136"/>
      <c r="E287" s="136"/>
      <c r="F287" s="136"/>
      <c r="G287" s="136"/>
      <c r="H287" s="136"/>
      <c r="I287" s="136"/>
      <c r="J287" s="136"/>
      <c r="K287" s="136"/>
    </row>
    <row r="288" spans="2:11">
      <c r="B288" s="135"/>
      <c r="C288" s="136"/>
      <c r="D288" s="136"/>
      <c r="E288" s="136"/>
      <c r="F288" s="136"/>
      <c r="G288" s="136"/>
      <c r="H288" s="136"/>
      <c r="I288" s="136"/>
      <c r="J288" s="136"/>
      <c r="K288" s="136"/>
    </row>
    <row r="289" spans="2:11">
      <c r="B289" s="135"/>
      <c r="C289" s="136"/>
      <c r="D289" s="136"/>
      <c r="E289" s="136"/>
      <c r="F289" s="136"/>
      <c r="G289" s="136"/>
      <c r="H289" s="136"/>
      <c r="I289" s="136"/>
      <c r="J289" s="136"/>
      <c r="K289" s="136"/>
    </row>
    <row r="290" spans="2:11">
      <c r="B290" s="135"/>
      <c r="C290" s="136"/>
      <c r="D290" s="136"/>
      <c r="E290" s="136"/>
      <c r="F290" s="136"/>
      <c r="G290" s="136"/>
      <c r="H290" s="136"/>
      <c r="I290" s="136"/>
      <c r="J290" s="136"/>
      <c r="K290" s="136"/>
    </row>
    <row r="291" spans="2:11">
      <c r="B291" s="135"/>
      <c r="C291" s="136"/>
      <c r="D291" s="136"/>
      <c r="E291" s="136"/>
      <c r="F291" s="136"/>
      <c r="G291" s="136"/>
      <c r="H291" s="136"/>
      <c r="I291" s="136"/>
      <c r="J291" s="136"/>
      <c r="K291" s="136"/>
    </row>
    <row r="292" spans="2:11">
      <c r="B292" s="135"/>
      <c r="C292" s="136"/>
      <c r="D292" s="136"/>
      <c r="E292" s="136"/>
      <c r="F292" s="136"/>
      <c r="G292" s="136"/>
      <c r="H292" s="136"/>
      <c r="I292" s="136"/>
      <c r="J292" s="136"/>
      <c r="K292" s="136"/>
    </row>
    <row r="293" spans="2:11">
      <c r="B293" s="135"/>
      <c r="C293" s="136"/>
      <c r="D293" s="136"/>
      <c r="E293" s="136"/>
      <c r="F293" s="136"/>
      <c r="G293" s="136"/>
      <c r="H293" s="136"/>
      <c r="I293" s="136"/>
      <c r="J293" s="136"/>
      <c r="K293" s="136"/>
    </row>
    <row r="294" spans="2:11">
      <c r="B294" s="135"/>
      <c r="C294" s="136"/>
      <c r="D294" s="136"/>
      <c r="E294" s="136"/>
      <c r="F294" s="136"/>
      <c r="G294" s="136"/>
      <c r="H294" s="136"/>
      <c r="I294" s="136"/>
      <c r="J294" s="136"/>
      <c r="K294" s="136"/>
    </row>
    <row r="295" spans="2:11">
      <c r="B295" s="135"/>
      <c r="C295" s="136"/>
      <c r="D295" s="136"/>
      <c r="E295" s="136"/>
      <c r="F295" s="136"/>
      <c r="G295" s="136"/>
      <c r="H295" s="136"/>
      <c r="I295" s="136"/>
      <c r="J295" s="136"/>
      <c r="K295" s="136"/>
    </row>
    <row r="296" spans="2:11">
      <c r="B296" s="135"/>
      <c r="C296" s="136"/>
      <c r="D296" s="136"/>
      <c r="E296" s="136"/>
      <c r="F296" s="136"/>
      <c r="G296" s="136"/>
      <c r="H296" s="136"/>
      <c r="I296" s="136"/>
      <c r="J296" s="136"/>
      <c r="K296" s="136"/>
    </row>
    <row r="297" spans="2:11">
      <c r="B297" s="135"/>
      <c r="C297" s="136"/>
      <c r="D297" s="136"/>
      <c r="E297" s="136"/>
      <c r="F297" s="136"/>
      <c r="G297" s="136"/>
      <c r="H297" s="136"/>
      <c r="I297" s="136"/>
      <c r="J297" s="136"/>
      <c r="K297" s="136"/>
    </row>
    <row r="298" spans="2:11">
      <c r="B298" s="135"/>
      <c r="C298" s="136"/>
      <c r="D298" s="136"/>
      <c r="E298" s="136"/>
      <c r="F298" s="136"/>
      <c r="G298" s="136"/>
      <c r="H298" s="136"/>
      <c r="I298" s="136"/>
      <c r="J298" s="136"/>
      <c r="K298" s="136"/>
    </row>
    <row r="299" spans="2:11">
      <c r="B299" s="135"/>
      <c r="C299" s="136"/>
      <c r="D299" s="136"/>
      <c r="E299" s="136"/>
      <c r="F299" s="136"/>
      <c r="G299" s="136"/>
      <c r="H299" s="136"/>
      <c r="I299" s="136"/>
      <c r="J299" s="136"/>
      <c r="K299" s="136"/>
    </row>
    <row r="300" spans="2:11">
      <c r="B300" s="135"/>
      <c r="C300" s="136"/>
      <c r="D300" s="136"/>
      <c r="E300" s="136"/>
      <c r="F300" s="136"/>
      <c r="G300" s="136"/>
      <c r="H300" s="136"/>
      <c r="I300" s="136"/>
      <c r="J300" s="136"/>
      <c r="K300" s="136"/>
    </row>
    <row r="301" spans="2:11">
      <c r="B301" s="135"/>
      <c r="C301" s="136"/>
      <c r="D301" s="136"/>
      <c r="E301" s="136"/>
      <c r="F301" s="136"/>
      <c r="G301" s="136"/>
      <c r="H301" s="136"/>
      <c r="I301" s="136"/>
      <c r="J301" s="136"/>
      <c r="K301" s="136"/>
    </row>
    <row r="302" spans="2:11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</row>
    <row r="303" spans="2:11">
      <c r="B303" s="135"/>
      <c r="C303" s="136"/>
      <c r="D303" s="136"/>
      <c r="E303" s="136"/>
      <c r="F303" s="136"/>
      <c r="G303" s="136"/>
      <c r="H303" s="136"/>
      <c r="I303" s="136"/>
      <c r="J303" s="136"/>
      <c r="K303" s="136"/>
    </row>
    <row r="304" spans="2:11">
      <c r="B304" s="135"/>
      <c r="C304" s="136"/>
      <c r="D304" s="136"/>
      <c r="E304" s="136"/>
      <c r="F304" s="136"/>
      <c r="G304" s="136"/>
      <c r="H304" s="136"/>
      <c r="I304" s="136"/>
      <c r="J304" s="136"/>
      <c r="K304" s="136"/>
    </row>
    <row r="305" spans="2:11">
      <c r="B305" s="135"/>
      <c r="C305" s="136"/>
      <c r="D305" s="136"/>
      <c r="E305" s="136"/>
      <c r="F305" s="136"/>
      <c r="G305" s="136"/>
      <c r="H305" s="136"/>
      <c r="I305" s="136"/>
      <c r="J305" s="136"/>
      <c r="K305" s="136"/>
    </row>
    <row r="306" spans="2:11">
      <c r="B306" s="135"/>
      <c r="C306" s="136"/>
      <c r="D306" s="136"/>
      <c r="E306" s="136"/>
      <c r="F306" s="136"/>
      <c r="G306" s="136"/>
      <c r="H306" s="136"/>
      <c r="I306" s="136"/>
      <c r="J306" s="136"/>
      <c r="K306" s="136"/>
    </row>
    <row r="307" spans="2:11">
      <c r="B307" s="135"/>
      <c r="C307" s="136"/>
      <c r="D307" s="136"/>
      <c r="E307" s="136"/>
      <c r="F307" s="136"/>
      <c r="G307" s="136"/>
      <c r="H307" s="136"/>
      <c r="I307" s="136"/>
      <c r="J307" s="136"/>
      <c r="K307" s="136"/>
    </row>
    <row r="308" spans="2:11">
      <c r="B308" s="135"/>
      <c r="C308" s="136"/>
      <c r="D308" s="136"/>
      <c r="E308" s="136"/>
      <c r="F308" s="136"/>
      <c r="G308" s="136"/>
      <c r="H308" s="136"/>
      <c r="I308" s="136"/>
      <c r="J308" s="136"/>
      <c r="K308" s="136"/>
    </row>
    <row r="309" spans="2:11">
      <c r="B309" s="135"/>
      <c r="C309" s="136"/>
      <c r="D309" s="136"/>
      <c r="E309" s="136"/>
      <c r="F309" s="136"/>
      <c r="G309" s="136"/>
      <c r="H309" s="136"/>
      <c r="I309" s="136"/>
      <c r="J309" s="136"/>
      <c r="K309" s="136"/>
    </row>
    <row r="310" spans="2:11">
      <c r="B310" s="135"/>
      <c r="C310" s="136"/>
      <c r="D310" s="136"/>
      <c r="E310" s="136"/>
      <c r="F310" s="136"/>
      <c r="G310" s="136"/>
      <c r="H310" s="136"/>
      <c r="I310" s="136"/>
      <c r="J310" s="136"/>
      <c r="K310" s="136"/>
    </row>
    <row r="311" spans="2:11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</row>
    <row r="312" spans="2:11">
      <c r="B312" s="135"/>
      <c r="C312" s="136"/>
      <c r="D312" s="136"/>
      <c r="E312" s="136"/>
      <c r="F312" s="136"/>
      <c r="G312" s="136"/>
      <c r="H312" s="136"/>
      <c r="I312" s="136"/>
      <c r="J312" s="136"/>
      <c r="K312" s="136"/>
    </row>
    <row r="313" spans="2:11">
      <c r="B313" s="135"/>
      <c r="C313" s="136"/>
      <c r="D313" s="136"/>
      <c r="E313" s="136"/>
      <c r="F313" s="136"/>
      <c r="G313" s="136"/>
      <c r="H313" s="136"/>
      <c r="I313" s="136"/>
      <c r="J313" s="136"/>
      <c r="K313" s="136"/>
    </row>
    <row r="314" spans="2:11">
      <c r="B314" s="135"/>
      <c r="C314" s="136"/>
      <c r="D314" s="136"/>
      <c r="E314" s="136"/>
      <c r="F314" s="136"/>
      <c r="G314" s="136"/>
      <c r="H314" s="136"/>
      <c r="I314" s="136"/>
      <c r="J314" s="136"/>
      <c r="K314" s="136"/>
    </row>
    <row r="315" spans="2:11">
      <c r="B315" s="135"/>
      <c r="C315" s="136"/>
      <c r="D315" s="136"/>
      <c r="E315" s="136"/>
      <c r="F315" s="136"/>
      <c r="G315" s="136"/>
      <c r="H315" s="136"/>
      <c r="I315" s="136"/>
      <c r="J315" s="136"/>
      <c r="K315" s="136"/>
    </row>
    <row r="316" spans="2:11">
      <c r="B316" s="135"/>
      <c r="C316" s="136"/>
      <c r="D316" s="136"/>
      <c r="E316" s="136"/>
      <c r="F316" s="136"/>
      <c r="G316" s="136"/>
      <c r="H316" s="136"/>
      <c r="I316" s="136"/>
      <c r="J316" s="136"/>
      <c r="K316" s="136"/>
    </row>
    <row r="317" spans="2:11">
      <c r="B317" s="135"/>
      <c r="C317" s="136"/>
      <c r="D317" s="136"/>
      <c r="E317" s="136"/>
      <c r="F317" s="136"/>
      <c r="G317" s="136"/>
      <c r="H317" s="136"/>
      <c r="I317" s="136"/>
      <c r="J317" s="136"/>
      <c r="K317" s="136"/>
    </row>
    <row r="318" spans="2:11">
      <c r="B318" s="135"/>
      <c r="C318" s="136"/>
      <c r="D318" s="136"/>
      <c r="E318" s="136"/>
      <c r="F318" s="136"/>
      <c r="G318" s="136"/>
      <c r="H318" s="136"/>
      <c r="I318" s="136"/>
      <c r="J318" s="136"/>
      <c r="K318" s="136"/>
    </row>
    <row r="319" spans="2:11">
      <c r="B319" s="135"/>
      <c r="C319" s="136"/>
      <c r="D319" s="136"/>
      <c r="E319" s="136"/>
      <c r="F319" s="136"/>
      <c r="G319" s="136"/>
      <c r="H319" s="136"/>
      <c r="I319" s="136"/>
      <c r="J319" s="136"/>
      <c r="K319" s="136"/>
    </row>
    <row r="320" spans="2:11">
      <c r="B320" s="135"/>
      <c r="C320" s="136"/>
      <c r="D320" s="136"/>
      <c r="E320" s="136"/>
      <c r="F320" s="136"/>
      <c r="G320" s="136"/>
      <c r="H320" s="136"/>
      <c r="I320" s="136"/>
      <c r="J320" s="136"/>
      <c r="K320" s="136"/>
    </row>
    <row r="321" spans="2:11">
      <c r="B321" s="135"/>
      <c r="C321" s="136"/>
      <c r="D321" s="136"/>
      <c r="E321" s="136"/>
      <c r="F321" s="136"/>
      <c r="G321" s="136"/>
      <c r="H321" s="136"/>
      <c r="I321" s="136"/>
      <c r="J321" s="136"/>
      <c r="K321" s="136"/>
    </row>
    <row r="322" spans="2:11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</row>
    <row r="323" spans="2:11">
      <c r="B323" s="135"/>
      <c r="C323" s="136"/>
      <c r="D323" s="136"/>
      <c r="E323" s="136"/>
      <c r="F323" s="136"/>
      <c r="G323" s="136"/>
      <c r="H323" s="136"/>
      <c r="I323" s="136"/>
      <c r="J323" s="136"/>
      <c r="K323" s="136"/>
    </row>
    <row r="324" spans="2:11">
      <c r="B324" s="135"/>
      <c r="C324" s="136"/>
      <c r="D324" s="136"/>
      <c r="E324" s="136"/>
      <c r="F324" s="136"/>
      <c r="G324" s="136"/>
      <c r="H324" s="136"/>
      <c r="I324" s="136"/>
      <c r="J324" s="136"/>
      <c r="K324" s="136"/>
    </row>
    <row r="325" spans="2:11">
      <c r="B325" s="135"/>
      <c r="C325" s="136"/>
      <c r="D325" s="136"/>
      <c r="E325" s="136"/>
      <c r="F325" s="136"/>
      <c r="G325" s="136"/>
      <c r="H325" s="136"/>
      <c r="I325" s="136"/>
      <c r="J325" s="136"/>
      <c r="K325" s="136"/>
    </row>
    <row r="326" spans="2:11">
      <c r="B326" s="135"/>
      <c r="C326" s="136"/>
      <c r="D326" s="136"/>
      <c r="E326" s="136"/>
      <c r="F326" s="136"/>
      <c r="G326" s="136"/>
      <c r="H326" s="136"/>
      <c r="I326" s="136"/>
      <c r="J326" s="136"/>
      <c r="K326" s="136"/>
    </row>
    <row r="327" spans="2:11">
      <c r="B327" s="135"/>
      <c r="C327" s="136"/>
      <c r="D327" s="136"/>
      <c r="E327" s="136"/>
      <c r="F327" s="136"/>
      <c r="G327" s="136"/>
      <c r="H327" s="136"/>
      <c r="I327" s="136"/>
      <c r="J327" s="136"/>
      <c r="K327" s="136"/>
    </row>
    <row r="328" spans="2:11">
      <c r="B328" s="135"/>
      <c r="C328" s="136"/>
      <c r="D328" s="136"/>
      <c r="E328" s="136"/>
      <c r="F328" s="136"/>
      <c r="G328" s="136"/>
      <c r="H328" s="136"/>
      <c r="I328" s="136"/>
      <c r="J328" s="136"/>
      <c r="K328" s="136"/>
    </row>
    <row r="329" spans="2:11">
      <c r="B329" s="135"/>
      <c r="C329" s="136"/>
      <c r="D329" s="136"/>
      <c r="E329" s="136"/>
      <c r="F329" s="136"/>
      <c r="G329" s="136"/>
      <c r="H329" s="136"/>
      <c r="I329" s="136"/>
      <c r="J329" s="136"/>
      <c r="K329" s="136"/>
    </row>
    <row r="330" spans="2:11">
      <c r="B330" s="135"/>
      <c r="C330" s="136"/>
      <c r="D330" s="136"/>
      <c r="E330" s="136"/>
      <c r="F330" s="136"/>
      <c r="G330" s="136"/>
      <c r="H330" s="136"/>
      <c r="I330" s="136"/>
      <c r="J330" s="136"/>
      <c r="K330" s="136"/>
    </row>
    <row r="331" spans="2:11">
      <c r="B331" s="135"/>
      <c r="C331" s="136"/>
      <c r="D331" s="136"/>
      <c r="E331" s="136"/>
      <c r="F331" s="136"/>
      <c r="G331" s="136"/>
      <c r="H331" s="136"/>
      <c r="I331" s="136"/>
      <c r="J331" s="136"/>
      <c r="K331" s="136"/>
    </row>
    <row r="332" spans="2:11">
      <c r="B332" s="135"/>
      <c r="C332" s="136"/>
      <c r="D332" s="136"/>
      <c r="E332" s="136"/>
      <c r="F332" s="136"/>
      <c r="G332" s="136"/>
      <c r="H332" s="136"/>
      <c r="I332" s="136"/>
      <c r="J332" s="136"/>
      <c r="K332" s="136"/>
    </row>
    <row r="333" spans="2:11">
      <c r="B333" s="135"/>
      <c r="C333" s="136"/>
      <c r="D333" s="136"/>
      <c r="E333" s="136"/>
      <c r="F333" s="136"/>
      <c r="G333" s="136"/>
      <c r="H333" s="136"/>
      <c r="I333" s="136"/>
      <c r="J333" s="136"/>
      <c r="K333" s="136"/>
    </row>
    <row r="334" spans="2:11">
      <c r="B334" s="135"/>
      <c r="C334" s="136"/>
      <c r="D334" s="136"/>
      <c r="E334" s="136"/>
      <c r="F334" s="136"/>
      <c r="G334" s="136"/>
      <c r="H334" s="136"/>
      <c r="I334" s="136"/>
      <c r="J334" s="136"/>
      <c r="K334" s="136"/>
    </row>
    <row r="335" spans="2:11">
      <c r="B335" s="135"/>
      <c r="C335" s="136"/>
      <c r="D335" s="136"/>
      <c r="E335" s="136"/>
      <c r="F335" s="136"/>
      <c r="G335" s="136"/>
      <c r="H335" s="136"/>
      <c r="I335" s="136"/>
      <c r="J335" s="136"/>
      <c r="K335" s="136"/>
    </row>
    <row r="336" spans="2:11">
      <c r="B336" s="135"/>
      <c r="C336" s="136"/>
      <c r="D336" s="136"/>
      <c r="E336" s="136"/>
      <c r="F336" s="136"/>
      <c r="G336" s="136"/>
      <c r="H336" s="136"/>
      <c r="I336" s="136"/>
      <c r="J336" s="136"/>
      <c r="K336" s="136"/>
    </row>
    <row r="337" spans="2:11">
      <c r="B337" s="135"/>
      <c r="C337" s="136"/>
      <c r="D337" s="136"/>
      <c r="E337" s="136"/>
      <c r="F337" s="136"/>
      <c r="G337" s="136"/>
      <c r="H337" s="136"/>
      <c r="I337" s="136"/>
      <c r="J337" s="136"/>
      <c r="K337" s="136"/>
    </row>
    <row r="338" spans="2:11">
      <c r="B338" s="135"/>
      <c r="C338" s="136"/>
      <c r="D338" s="136"/>
      <c r="E338" s="136"/>
      <c r="F338" s="136"/>
      <c r="G338" s="136"/>
      <c r="H338" s="136"/>
      <c r="I338" s="136"/>
      <c r="J338" s="136"/>
      <c r="K338" s="136"/>
    </row>
    <row r="339" spans="2:11">
      <c r="B339" s="135"/>
      <c r="C339" s="136"/>
      <c r="D339" s="136"/>
      <c r="E339" s="136"/>
      <c r="F339" s="136"/>
      <c r="G339" s="136"/>
      <c r="H339" s="136"/>
      <c r="I339" s="136"/>
      <c r="J339" s="136"/>
      <c r="K339" s="136"/>
    </row>
    <row r="340" spans="2:11">
      <c r="B340" s="135"/>
      <c r="C340" s="136"/>
      <c r="D340" s="136"/>
      <c r="E340" s="136"/>
      <c r="F340" s="136"/>
      <c r="G340" s="136"/>
      <c r="H340" s="136"/>
      <c r="I340" s="136"/>
      <c r="J340" s="136"/>
      <c r="K340" s="136"/>
    </row>
    <row r="341" spans="2:11">
      <c r="B341" s="135"/>
      <c r="C341" s="136"/>
      <c r="D341" s="136"/>
      <c r="E341" s="136"/>
      <c r="F341" s="136"/>
      <c r="G341" s="136"/>
      <c r="H341" s="136"/>
      <c r="I341" s="136"/>
      <c r="J341" s="136"/>
      <c r="K341" s="136"/>
    </row>
    <row r="342" spans="2:11">
      <c r="B342" s="135"/>
      <c r="C342" s="136"/>
      <c r="D342" s="136"/>
      <c r="E342" s="136"/>
      <c r="F342" s="136"/>
      <c r="G342" s="136"/>
      <c r="H342" s="136"/>
      <c r="I342" s="136"/>
      <c r="J342" s="136"/>
      <c r="K342" s="136"/>
    </row>
    <row r="343" spans="2:11">
      <c r="B343" s="135"/>
      <c r="C343" s="136"/>
      <c r="D343" s="136"/>
      <c r="E343" s="136"/>
      <c r="F343" s="136"/>
      <c r="G343" s="136"/>
      <c r="H343" s="136"/>
      <c r="I343" s="136"/>
      <c r="J343" s="136"/>
      <c r="K343" s="136"/>
    </row>
    <row r="344" spans="2:11">
      <c r="B344" s="135"/>
      <c r="C344" s="136"/>
      <c r="D344" s="136"/>
      <c r="E344" s="136"/>
      <c r="F344" s="136"/>
      <c r="G344" s="136"/>
      <c r="H344" s="136"/>
      <c r="I344" s="136"/>
      <c r="J344" s="136"/>
      <c r="K344" s="136"/>
    </row>
    <row r="345" spans="2:11">
      <c r="B345" s="135"/>
      <c r="C345" s="136"/>
      <c r="D345" s="136"/>
      <c r="E345" s="136"/>
      <c r="F345" s="136"/>
      <c r="G345" s="136"/>
      <c r="H345" s="136"/>
      <c r="I345" s="136"/>
      <c r="J345" s="136"/>
      <c r="K345" s="136"/>
    </row>
    <row r="346" spans="2:11">
      <c r="B346" s="135"/>
      <c r="C346" s="136"/>
      <c r="D346" s="136"/>
      <c r="E346" s="136"/>
      <c r="F346" s="136"/>
      <c r="G346" s="136"/>
      <c r="H346" s="136"/>
      <c r="I346" s="136"/>
      <c r="J346" s="136"/>
      <c r="K346" s="136"/>
    </row>
    <row r="347" spans="2:11">
      <c r="B347" s="135"/>
      <c r="C347" s="136"/>
      <c r="D347" s="136"/>
      <c r="E347" s="136"/>
      <c r="F347" s="136"/>
      <c r="G347" s="136"/>
      <c r="H347" s="136"/>
      <c r="I347" s="136"/>
      <c r="J347" s="136"/>
      <c r="K347" s="136"/>
    </row>
    <row r="348" spans="2:11">
      <c r="B348" s="135"/>
      <c r="C348" s="136"/>
      <c r="D348" s="136"/>
      <c r="E348" s="136"/>
      <c r="F348" s="136"/>
      <c r="G348" s="136"/>
      <c r="H348" s="136"/>
      <c r="I348" s="136"/>
      <c r="J348" s="136"/>
      <c r="K348" s="136"/>
    </row>
    <row r="349" spans="2:11">
      <c r="B349" s="135"/>
      <c r="C349" s="136"/>
      <c r="D349" s="136"/>
      <c r="E349" s="136"/>
      <c r="F349" s="136"/>
      <c r="G349" s="136"/>
      <c r="H349" s="136"/>
      <c r="I349" s="136"/>
      <c r="J349" s="136"/>
      <c r="K349" s="136"/>
    </row>
    <row r="350" spans="2:11">
      <c r="B350" s="135"/>
      <c r="C350" s="136"/>
      <c r="D350" s="136"/>
      <c r="E350" s="136"/>
      <c r="F350" s="136"/>
      <c r="G350" s="136"/>
      <c r="H350" s="136"/>
      <c r="I350" s="136"/>
      <c r="J350" s="136"/>
      <c r="K350" s="136"/>
    </row>
    <row r="351" spans="2:11">
      <c r="B351" s="135"/>
      <c r="C351" s="136"/>
      <c r="D351" s="136"/>
      <c r="E351" s="136"/>
      <c r="F351" s="136"/>
      <c r="G351" s="136"/>
      <c r="H351" s="136"/>
      <c r="I351" s="136"/>
      <c r="J351" s="136"/>
      <c r="K351" s="136"/>
    </row>
    <row r="352" spans="2:11">
      <c r="B352" s="135"/>
      <c r="C352" s="136"/>
      <c r="D352" s="136"/>
      <c r="E352" s="136"/>
      <c r="F352" s="136"/>
      <c r="G352" s="136"/>
      <c r="H352" s="136"/>
      <c r="I352" s="136"/>
      <c r="J352" s="136"/>
      <c r="K352" s="136"/>
    </row>
    <row r="353" spans="2:11">
      <c r="B353" s="135"/>
      <c r="C353" s="136"/>
      <c r="D353" s="136"/>
      <c r="E353" s="136"/>
      <c r="F353" s="136"/>
      <c r="G353" s="136"/>
      <c r="H353" s="136"/>
      <c r="I353" s="136"/>
      <c r="J353" s="136"/>
      <c r="K353" s="136"/>
    </row>
    <row r="354" spans="2:11">
      <c r="B354" s="135"/>
      <c r="C354" s="136"/>
      <c r="D354" s="136"/>
      <c r="E354" s="136"/>
      <c r="F354" s="136"/>
      <c r="G354" s="136"/>
      <c r="H354" s="136"/>
      <c r="I354" s="136"/>
      <c r="J354" s="136"/>
      <c r="K354" s="136"/>
    </row>
    <row r="355" spans="2:11">
      <c r="B355" s="135"/>
      <c r="C355" s="136"/>
      <c r="D355" s="136"/>
      <c r="E355" s="136"/>
      <c r="F355" s="136"/>
      <c r="G355" s="136"/>
      <c r="H355" s="136"/>
      <c r="I355" s="136"/>
      <c r="J355" s="136"/>
      <c r="K355" s="136"/>
    </row>
    <row r="356" spans="2:11">
      <c r="B356" s="135"/>
      <c r="C356" s="136"/>
      <c r="D356" s="136"/>
      <c r="E356" s="136"/>
      <c r="F356" s="136"/>
      <c r="G356" s="136"/>
      <c r="H356" s="136"/>
      <c r="I356" s="136"/>
      <c r="J356" s="136"/>
      <c r="K356" s="136"/>
    </row>
    <row r="357" spans="2:11">
      <c r="B357" s="135"/>
      <c r="C357" s="136"/>
      <c r="D357" s="136"/>
      <c r="E357" s="136"/>
      <c r="F357" s="136"/>
      <c r="G357" s="136"/>
      <c r="H357" s="136"/>
      <c r="I357" s="136"/>
      <c r="J357" s="136"/>
      <c r="K357" s="136"/>
    </row>
    <row r="358" spans="2:11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</row>
    <row r="359" spans="2:11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</row>
    <row r="360" spans="2:11">
      <c r="B360" s="135"/>
      <c r="C360" s="136"/>
      <c r="D360" s="136"/>
      <c r="E360" s="136"/>
      <c r="F360" s="136"/>
      <c r="G360" s="136"/>
      <c r="H360" s="136"/>
      <c r="I360" s="136"/>
      <c r="J360" s="136"/>
      <c r="K360" s="136"/>
    </row>
    <row r="361" spans="2:11">
      <c r="B361" s="135"/>
      <c r="C361" s="136"/>
      <c r="D361" s="136"/>
      <c r="E361" s="136"/>
      <c r="F361" s="136"/>
      <c r="G361" s="136"/>
      <c r="H361" s="136"/>
      <c r="I361" s="136"/>
      <c r="J361" s="136"/>
      <c r="K361" s="136"/>
    </row>
    <row r="362" spans="2:11">
      <c r="B362" s="135"/>
      <c r="C362" s="136"/>
      <c r="D362" s="136"/>
      <c r="E362" s="136"/>
      <c r="F362" s="136"/>
      <c r="G362" s="136"/>
      <c r="H362" s="136"/>
      <c r="I362" s="136"/>
      <c r="J362" s="136"/>
      <c r="K362" s="136"/>
    </row>
    <row r="363" spans="2:11">
      <c r="B363" s="135"/>
      <c r="C363" s="136"/>
      <c r="D363" s="136"/>
      <c r="E363" s="136"/>
      <c r="F363" s="136"/>
      <c r="G363" s="136"/>
      <c r="H363" s="136"/>
      <c r="I363" s="136"/>
      <c r="J363" s="136"/>
      <c r="K363" s="136"/>
    </row>
    <row r="364" spans="2:11">
      <c r="B364" s="135"/>
      <c r="C364" s="136"/>
      <c r="D364" s="136"/>
      <c r="E364" s="136"/>
      <c r="F364" s="136"/>
      <c r="G364" s="136"/>
      <c r="H364" s="136"/>
      <c r="I364" s="136"/>
      <c r="J364" s="136"/>
      <c r="K364" s="136"/>
    </row>
    <row r="365" spans="2:11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</row>
    <row r="366" spans="2:11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</row>
    <row r="367" spans="2:11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</row>
    <row r="368" spans="2:11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</row>
    <row r="369" spans="2:11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</row>
    <row r="370" spans="2:11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</row>
    <row r="371" spans="2:11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</row>
    <row r="372" spans="2:11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</row>
    <row r="373" spans="2:11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</row>
    <row r="374" spans="2:11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</row>
    <row r="375" spans="2:11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</row>
    <row r="376" spans="2:11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</row>
    <row r="377" spans="2:11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</row>
    <row r="378" spans="2:11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</row>
    <row r="379" spans="2:11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</row>
    <row r="380" spans="2:11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</row>
    <row r="381" spans="2:11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</row>
    <row r="382" spans="2:11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</row>
    <row r="383" spans="2:11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</row>
    <row r="384" spans="2:11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</row>
    <row r="385" spans="2:11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</row>
    <row r="386" spans="2:11">
      <c r="B386" s="135"/>
      <c r="C386" s="136"/>
      <c r="D386" s="136"/>
      <c r="E386" s="136"/>
      <c r="F386" s="136"/>
      <c r="G386" s="136"/>
      <c r="H386" s="136"/>
      <c r="I386" s="136"/>
      <c r="J386" s="136"/>
      <c r="K386" s="136"/>
    </row>
    <row r="387" spans="2:11">
      <c r="B387" s="135"/>
      <c r="C387" s="136"/>
      <c r="D387" s="136"/>
      <c r="E387" s="136"/>
      <c r="F387" s="136"/>
      <c r="G387" s="136"/>
      <c r="H387" s="136"/>
      <c r="I387" s="136"/>
      <c r="J387" s="136"/>
      <c r="K387" s="136"/>
    </row>
    <row r="388" spans="2:11">
      <c r="B388" s="135"/>
      <c r="C388" s="136"/>
      <c r="D388" s="136"/>
      <c r="E388" s="136"/>
      <c r="F388" s="136"/>
      <c r="G388" s="136"/>
      <c r="H388" s="136"/>
      <c r="I388" s="136"/>
      <c r="J388" s="136"/>
      <c r="K388" s="136"/>
    </row>
    <row r="389" spans="2:11">
      <c r="B389" s="135"/>
      <c r="C389" s="136"/>
      <c r="D389" s="136"/>
      <c r="E389" s="136"/>
      <c r="F389" s="136"/>
      <c r="G389" s="136"/>
      <c r="H389" s="136"/>
      <c r="I389" s="136"/>
      <c r="J389" s="136"/>
      <c r="K389" s="136"/>
    </row>
    <row r="390" spans="2:11">
      <c r="B390" s="135"/>
      <c r="C390" s="136"/>
      <c r="D390" s="136"/>
      <c r="E390" s="136"/>
      <c r="F390" s="136"/>
      <c r="G390" s="136"/>
      <c r="H390" s="136"/>
      <c r="I390" s="136"/>
      <c r="J390" s="136"/>
      <c r="K390" s="136"/>
    </row>
    <row r="391" spans="2:11">
      <c r="B391" s="135"/>
      <c r="C391" s="136"/>
      <c r="D391" s="136"/>
      <c r="E391" s="136"/>
      <c r="F391" s="136"/>
      <c r="G391" s="136"/>
      <c r="H391" s="136"/>
      <c r="I391" s="136"/>
      <c r="J391" s="136"/>
      <c r="K391" s="136"/>
    </row>
    <row r="392" spans="2:11">
      <c r="B392" s="135"/>
      <c r="C392" s="136"/>
      <c r="D392" s="136"/>
      <c r="E392" s="136"/>
      <c r="F392" s="136"/>
      <c r="G392" s="136"/>
      <c r="H392" s="136"/>
      <c r="I392" s="136"/>
      <c r="J392" s="136"/>
      <c r="K392" s="136"/>
    </row>
    <row r="393" spans="2:11">
      <c r="B393" s="135"/>
      <c r="C393" s="136"/>
      <c r="D393" s="136"/>
      <c r="E393" s="136"/>
      <c r="F393" s="136"/>
      <c r="G393" s="136"/>
      <c r="H393" s="136"/>
      <c r="I393" s="136"/>
      <c r="J393" s="136"/>
      <c r="K393" s="136"/>
    </row>
    <row r="394" spans="2:11">
      <c r="B394" s="135"/>
      <c r="C394" s="136"/>
      <c r="D394" s="136"/>
      <c r="E394" s="136"/>
      <c r="F394" s="136"/>
      <c r="G394" s="136"/>
      <c r="H394" s="136"/>
      <c r="I394" s="136"/>
      <c r="J394" s="136"/>
      <c r="K394" s="136"/>
    </row>
    <row r="395" spans="2:11">
      <c r="B395" s="135"/>
      <c r="C395" s="136"/>
      <c r="D395" s="136"/>
      <c r="E395" s="136"/>
      <c r="F395" s="136"/>
      <c r="G395" s="136"/>
      <c r="H395" s="136"/>
      <c r="I395" s="136"/>
      <c r="J395" s="136"/>
      <c r="K395" s="136"/>
    </row>
    <row r="396" spans="2:11">
      <c r="B396" s="135"/>
      <c r="C396" s="136"/>
      <c r="D396" s="136"/>
      <c r="E396" s="136"/>
      <c r="F396" s="136"/>
      <c r="G396" s="136"/>
      <c r="H396" s="136"/>
      <c r="I396" s="136"/>
      <c r="J396" s="136"/>
      <c r="K396" s="136"/>
    </row>
    <row r="397" spans="2:11">
      <c r="B397" s="135"/>
      <c r="C397" s="136"/>
      <c r="D397" s="136"/>
      <c r="E397" s="136"/>
      <c r="F397" s="136"/>
      <c r="G397" s="136"/>
      <c r="H397" s="136"/>
      <c r="I397" s="136"/>
      <c r="J397" s="136"/>
      <c r="K397" s="136"/>
    </row>
    <row r="398" spans="2:11">
      <c r="B398" s="135"/>
      <c r="C398" s="136"/>
      <c r="D398" s="136"/>
      <c r="E398" s="136"/>
      <c r="F398" s="136"/>
      <c r="G398" s="136"/>
      <c r="H398" s="136"/>
      <c r="I398" s="136"/>
      <c r="J398" s="136"/>
      <c r="K398" s="136"/>
    </row>
    <row r="399" spans="2:11">
      <c r="B399" s="135"/>
      <c r="C399" s="136"/>
      <c r="D399" s="136"/>
      <c r="E399" s="136"/>
      <c r="F399" s="136"/>
      <c r="G399" s="136"/>
      <c r="H399" s="136"/>
      <c r="I399" s="136"/>
      <c r="J399" s="136"/>
      <c r="K399" s="136"/>
    </row>
    <row r="400" spans="2:11">
      <c r="B400" s="135"/>
      <c r="C400" s="136"/>
      <c r="D400" s="136"/>
      <c r="E400" s="136"/>
      <c r="F400" s="136"/>
      <c r="G400" s="136"/>
      <c r="H400" s="136"/>
      <c r="I400" s="136"/>
      <c r="J400" s="136"/>
      <c r="K400" s="136"/>
    </row>
    <row r="401" spans="2:11">
      <c r="B401" s="135"/>
      <c r="C401" s="136"/>
      <c r="D401" s="136"/>
      <c r="E401" s="136"/>
      <c r="F401" s="136"/>
      <c r="G401" s="136"/>
      <c r="H401" s="136"/>
      <c r="I401" s="136"/>
      <c r="J401" s="136"/>
      <c r="K401" s="136"/>
    </row>
    <row r="402" spans="2:11">
      <c r="B402" s="135"/>
      <c r="C402" s="136"/>
      <c r="D402" s="136"/>
      <c r="E402" s="136"/>
      <c r="F402" s="136"/>
      <c r="G402" s="136"/>
      <c r="H402" s="136"/>
      <c r="I402" s="136"/>
      <c r="J402" s="136"/>
      <c r="K402" s="136"/>
    </row>
    <row r="403" spans="2:11"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</row>
    <row r="404" spans="2:11">
      <c r="B404" s="135"/>
      <c r="C404" s="136"/>
      <c r="D404" s="136"/>
      <c r="E404" s="136"/>
      <c r="F404" s="136"/>
      <c r="G404" s="136"/>
      <c r="H404" s="136"/>
      <c r="I404" s="136"/>
      <c r="J404" s="136"/>
      <c r="K404" s="136"/>
    </row>
    <row r="405" spans="2:11">
      <c r="B405" s="135"/>
      <c r="C405" s="136"/>
      <c r="D405" s="136"/>
      <c r="E405" s="136"/>
      <c r="F405" s="136"/>
      <c r="G405" s="136"/>
      <c r="H405" s="136"/>
      <c r="I405" s="136"/>
      <c r="J405" s="136"/>
      <c r="K405" s="136"/>
    </row>
    <row r="406" spans="2:11">
      <c r="B406" s="135"/>
      <c r="C406" s="136"/>
      <c r="D406" s="136"/>
      <c r="E406" s="136"/>
      <c r="F406" s="136"/>
      <c r="G406" s="136"/>
      <c r="H406" s="136"/>
      <c r="I406" s="136"/>
      <c r="J406" s="136"/>
      <c r="K406" s="136"/>
    </row>
    <row r="407" spans="2:11">
      <c r="B407" s="135"/>
      <c r="C407" s="136"/>
      <c r="D407" s="136"/>
      <c r="E407" s="136"/>
      <c r="F407" s="136"/>
      <c r="G407" s="136"/>
      <c r="H407" s="136"/>
      <c r="I407" s="136"/>
      <c r="J407" s="136"/>
      <c r="K407" s="136"/>
    </row>
    <row r="408" spans="2:11">
      <c r="B408" s="135"/>
      <c r="C408" s="136"/>
      <c r="D408" s="136"/>
      <c r="E408" s="136"/>
      <c r="F408" s="136"/>
      <c r="G408" s="136"/>
      <c r="H408" s="136"/>
      <c r="I408" s="136"/>
      <c r="J408" s="136"/>
      <c r="K408" s="136"/>
    </row>
    <row r="409" spans="2:11">
      <c r="B409" s="135"/>
      <c r="C409" s="136"/>
      <c r="D409" s="136"/>
      <c r="E409" s="136"/>
      <c r="F409" s="136"/>
      <c r="G409" s="136"/>
      <c r="H409" s="136"/>
      <c r="I409" s="136"/>
      <c r="J409" s="136"/>
      <c r="K409" s="136"/>
    </row>
    <row r="410" spans="2:11">
      <c r="B410" s="135"/>
      <c r="C410" s="136"/>
      <c r="D410" s="136"/>
      <c r="E410" s="136"/>
      <c r="F410" s="136"/>
      <c r="G410" s="136"/>
      <c r="H410" s="136"/>
      <c r="I410" s="136"/>
      <c r="J410" s="136"/>
      <c r="K410" s="136"/>
    </row>
    <row r="411" spans="2:11">
      <c r="B411" s="135"/>
      <c r="C411" s="136"/>
      <c r="D411" s="136"/>
      <c r="E411" s="136"/>
      <c r="F411" s="136"/>
      <c r="G411" s="136"/>
      <c r="H411" s="136"/>
      <c r="I411" s="136"/>
      <c r="J411" s="136"/>
      <c r="K411" s="136"/>
    </row>
    <row r="412" spans="2:11">
      <c r="B412" s="135"/>
      <c r="C412" s="136"/>
      <c r="D412" s="136"/>
      <c r="E412" s="136"/>
      <c r="F412" s="136"/>
      <c r="G412" s="136"/>
      <c r="H412" s="136"/>
      <c r="I412" s="136"/>
      <c r="J412" s="136"/>
      <c r="K412" s="136"/>
    </row>
    <row r="413" spans="2:11">
      <c r="B413" s="135"/>
      <c r="C413" s="136"/>
      <c r="D413" s="136"/>
      <c r="E413" s="136"/>
      <c r="F413" s="136"/>
      <c r="G413" s="136"/>
      <c r="H413" s="136"/>
      <c r="I413" s="136"/>
      <c r="J413" s="136"/>
      <c r="K413" s="136"/>
    </row>
    <row r="414" spans="2:11">
      <c r="B414" s="135"/>
      <c r="C414" s="136"/>
      <c r="D414" s="136"/>
      <c r="E414" s="136"/>
      <c r="F414" s="136"/>
      <c r="G414" s="136"/>
      <c r="H414" s="136"/>
      <c r="I414" s="136"/>
      <c r="J414" s="136"/>
      <c r="K414" s="136"/>
    </row>
    <row r="415" spans="2:11">
      <c r="B415" s="135"/>
      <c r="C415" s="136"/>
      <c r="D415" s="136"/>
      <c r="E415" s="136"/>
      <c r="F415" s="136"/>
      <c r="G415" s="136"/>
      <c r="H415" s="136"/>
      <c r="I415" s="136"/>
      <c r="J415" s="136"/>
      <c r="K415" s="136"/>
    </row>
    <row r="416" spans="2:11">
      <c r="B416" s="135"/>
      <c r="C416" s="136"/>
      <c r="D416" s="136"/>
      <c r="E416" s="136"/>
      <c r="F416" s="136"/>
      <c r="G416" s="136"/>
      <c r="H416" s="136"/>
      <c r="I416" s="136"/>
      <c r="J416" s="136"/>
      <c r="K416" s="136"/>
    </row>
    <row r="417" spans="2:11">
      <c r="B417" s="135"/>
      <c r="C417" s="136"/>
      <c r="D417" s="136"/>
      <c r="E417" s="136"/>
      <c r="F417" s="136"/>
      <c r="G417" s="136"/>
      <c r="H417" s="136"/>
      <c r="I417" s="136"/>
      <c r="J417" s="136"/>
      <c r="K417" s="136"/>
    </row>
    <row r="418" spans="2:11">
      <c r="B418" s="135"/>
      <c r="C418" s="136"/>
      <c r="D418" s="136"/>
      <c r="E418" s="136"/>
      <c r="F418" s="136"/>
      <c r="G418" s="136"/>
      <c r="H418" s="136"/>
      <c r="I418" s="136"/>
      <c r="J418" s="136"/>
      <c r="K418" s="136"/>
    </row>
    <row r="419" spans="2:11">
      <c r="B419" s="135"/>
      <c r="C419" s="136"/>
      <c r="D419" s="136"/>
      <c r="E419" s="136"/>
      <c r="F419" s="136"/>
      <c r="G419" s="136"/>
      <c r="H419" s="136"/>
      <c r="I419" s="136"/>
      <c r="J419" s="136"/>
      <c r="K419" s="136"/>
    </row>
    <row r="420" spans="2:11">
      <c r="B420" s="135"/>
      <c r="C420" s="136"/>
      <c r="D420" s="136"/>
      <c r="E420" s="136"/>
      <c r="F420" s="136"/>
      <c r="G420" s="136"/>
      <c r="H420" s="136"/>
      <c r="I420" s="136"/>
      <c r="J420" s="136"/>
      <c r="K420" s="136"/>
    </row>
    <row r="421" spans="2:11">
      <c r="B421" s="135"/>
      <c r="C421" s="136"/>
      <c r="D421" s="136"/>
      <c r="E421" s="136"/>
      <c r="F421" s="136"/>
      <c r="G421" s="136"/>
      <c r="H421" s="136"/>
      <c r="I421" s="136"/>
      <c r="J421" s="136"/>
      <c r="K421" s="136"/>
    </row>
    <row r="422" spans="2:11">
      <c r="B422" s="135"/>
      <c r="C422" s="136"/>
      <c r="D422" s="136"/>
      <c r="E422" s="136"/>
      <c r="F422" s="136"/>
      <c r="G422" s="136"/>
      <c r="H422" s="136"/>
      <c r="I422" s="136"/>
      <c r="J422" s="136"/>
      <c r="K422" s="136"/>
    </row>
    <row r="423" spans="2:11">
      <c r="B423" s="135"/>
      <c r="C423" s="136"/>
      <c r="D423" s="136"/>
      <c r="E423" s="136"/>
      <c r="F423" s="136"/>
      <c r="G423" s="136"/>
      <c r="H423" s="136"/>
      <c r="I423" s="136"/>
      <c r="J423" s="136"/>
      <c r="K423" s="136"/>
    </row>
    <row r="424" spans="2:11">
      <c r="B424" s="135"/>
      <c r="C424" s="136"/>
      <c r="D424" s="136"/>
      <c r="E424" s="136"/>
      <c r="F424" s="136"/>
      <c r="G424" s="136"/>
      <c r="H424" s="136"/>
      <c r="I424" s="136"/>
      <c r="J424" s="136"/>
      <c r="K424" s="136"/>
    </row>
    <row r="425" spans="2:11">
      <c r="B425" s="135"/>
      <c r="C425" s="136"/>
      <c r="D425" s="136"/>
      <c r="E425" s="136"/>
      <c r="F425" s="136"/>
      <c r="G425" s="136"/>
      <c r="H425" s="136"/>
      <c r="I425" s="136"/>
      <c r="J425" s="136"/>
      <c r="K425" s="136"/>
    </row>
    <row r="426" spans="2:11">
      <c r="B426" s="135"/>
      <c r="C426" s="136"/>
      <c r="D426" s="136"/>
      <c r="E426" s="136"/>
      <c r="F426" s="136"/>
      <c r="G426" s="136"/>
      <c r="H426" s="136"/>
      <c r="I426" s="136"/>
      <c r="J426" s="136"/>
      <c r="K426" s="136"/>
    </row>
    <row r="427" spans="2:11">
      <c r="B427" s="135"/>
      <c r="C427" s="136"/>
      <c r="D427" s="136"/>
      <c r="E427" s="136"/>
      <c r="F427" s="136"/>
      <c r="G427" s="136"/>
      <c r="H427" s="136"/>
      <c r="I427" s="136"/>
      <c r="J427" s="136"/>
      <c r="K427" s="136"/>
    </row>
    <row r="428" spans="2:11">
      <c r="B428" s="135"/>
      <c r="C428" s="136"/>
      <c r="D428" s="136"/>
      <c r="E428" s="136"/>
      <c r="F428" s="136"/>
      <c r="G428" s="136"/>
      <c r="H428" s="136"/>
      <c r="I428" s="136"/>
      <c r="J428" s="136"/>
      <c r="K428" s="136"/>
    </row>
    <row r="429" spans="2:11">
      <c r="B429" s="135"/>
      <c r="C429" s="136"/>
      <c r="D429" s="136"/>
      <c r="E429" s="136"/>
      <c r="F429" s="136"/>
      <c r="G429" s="136"/>
      <c r="H429" s="136"/>
      <c r="I429" s="136"/>
      <c r="J429" s="136"/>
      <c r="K429" s="136"/>
    </row>
    <row r="430" spans="2:11">
      <c r="B430" s="135"/>
      <c r="C430" s="136"/>
      <c r="D430" s="136"/>
      <c r="E430" s="136"/>
      <c r="F430" s="136"/>
      <c r="G430" s="136"/>
      <c r="H430" s="136"/>
      <c r="I430" s="136"/>
      <c r="J430" s="136"/>
      <c r="K430" s="136"/>
    </row>
    <row r="431" spans="2:11"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</row>
    <row r="432" spans="2:11">
      <c r="B432" s="135"/>
      <c r="C432" s="136"/>
      <c r="D432" s="136"/>
      <c r="E432" s="136"/>
      <c r="F432" s="136"/>
      <c r="G432" s="136"/>
      <c r="H432" s="136"/>
      <c r="I432" s="136"/>
      <c r="J432" s="136"/>
      <c r="K432" s="136"/>
    </row>
    <row r="433" spans="2:11">
      <c r="B433" s="135"/>
      <c r="C433" s="136"/>
      <c r="D433" s="136"/>
      <c r="E433" s="136"/>
      <c r="F433" s="136"/>
      <c r="G433" s="136"/>
      <c r="H433" s="136"/>
      <c r="I433" s="136"/>
      <c r="J433" s="136"/>
      <c r="K433" s="136"/>
    </row>
    <row r="434" spans="2:11">
      <c r="B434" s="135"/>
      <c r="C434" s="136"/>
      <c r="D434" s="136"/>
      <c r="E434" s="136"/>
      <c r="F434" s="136"/>
      <c r="G434" s="136"/>
      <c r="H434" s="136"/>
      <c r="I434" s="136"/>
      <c r="J434" s="136"/>
      <c r="K434" s="136"/>
    </row>
    <row r="435" spans="2:11">
      <c r="B435" s="135"/>
      <c r="C435" s="136"/>
      <c r="D435" s="136"/>
      <c r="E435" s="136"/>
      <c r="F435" s="136"/>
      <c r="G435" s="136"/>
      <c r="H435" s="136"/>
      <c r="I435" s="136"/>
      <c r="J435" s="136"/>
      <c r="K435" s="136"/>
    </row>
    <row r="436" spans="2:11">
      <c r="B436" s="135"/>
      <c r="C436" s="136"/>
      <c r="D436" s="136"/>
      <c r="E436" s="136"/>
      <c r="F436" s="136"/>
      <c r="G436" s="136"/>
      <c r="H436" s="136"/>
      <c r="I436" s="136"/>
      <c r="J436" s="136"/>
      <c r="K436" s="136"/>
    </row>
    <row r="437" spans="2:11">
      <c r="B437" s="135"/>
      <c r="C437" s="136"/>
      <c r="D437" s="136"/>
      <c r="E437" s="136"/>
      <c r="F437" s="136"/>
      <c r="G437" s="136"/>
      <c r="H437" s="136"/>
      <c r="I437" s="136"/>
      <c r="J437" s="136"/>
      <c r="K437" s="136"/>
    </row>
    <row r="438" spans="2:11">
      <c r="B438" s="135"/>
      <c r="C438" s="136"/>
      <c r="D438" s="136"/>
      <c r="E438" s="136"/>
      <c r="F438" s="136"/>
      <c r="G438" s="136"/>
      <c r="H438" s="136"/>
      <c r="I438" s="136"/>
      <c r="J438" s="136"/>
      <c r="K438" s="136"/>
    </row>
    <row r="439" spans="2:11">
      <c r="B439" s="135"/>
      <c r="C439" s="136"/>
      <c r="D439" s="136"/>
      <c r="E439" s="136"/>
      <c r="F439" s="136"/>
      <c r="G439" s="136"/>
      <c r="H439" s="136"/>
      <c r="I439" s="136"/>
      <c r="J439" s="136"/>
      <c r="K439" s="136"/>
    </row>
    <row r="440" spans="2:11">
      <c r="B440" s="135"/>
      <c r="C440" s="136"/>
      <c r="D440" s="136"/>
      <c r="E440" s="136"/>
      <c r="F440" s="136"/>
      <c r="G440" s="136"/>
      <c r="H440" s="136"/>
      <c r="I440" s="136"/>
      <c r="J440" s="136"/>
      <c r="K440" s="136"/>
    </row>
    <row r="441" spans="2:11">
      <c r="B441" s="135"/>
      <c r="C441" s="136"/>
      <c r="D441" s="136"/>
      <c r="E441" s="136"/>
      <c r="F441" s="136"/>
      <c r="G441" s="136"/>
      <c r="H441" s="136"/>
      <c r="I441" s="136"/>
      <c r="J441" s="136"/>
      <c r="K441" s="136"/>
    </row>
    <row r="442" spans="2:11">
      <c r="B442" s="135"/>
      <c r="C442" s="136"/>
      <c r="D442" s="136"/>
      <c r="E442" s="136"/>
      <c r="F442" s="136"/>
      <c r="G442" s="136"/>
      <c r="H442" s="136"/>
      <c r="I442" s="136"/>
      <c r="J442" s="136"/>
      <c r="K442" s="136"/>
    </row>
    <row r="443" spans="2:11">
      <c r="B443" s="135"/>
      <c r="C443" s="136"/>
      <c r="D443" s="136"/>
      <c r="E443" s="136"/>
      <c r="F443" s="136"/>
      <c r="G443" s="136"/>
      <c r="H443" s="136"/>
      <c r="I443" s="136"/>
      <c r="J443" s="136"/>
      <c r="K443" s="136"/>
    </row>
    <row r="444" spans="2:11">
      <c r="B444" s="135"/>
      <c r="C444" s="136"/>
      <c r="D444" s="136"/>
      <c r="E444" s="136"/>
      <c r="F444" s="136"/>
      <c r="G444" s="136"/>
      <c r="H444" s="136"/>
      <c r="I444" s="136"/>
      <c r="J444" s="136"/>
      <c r="K444" s="136"/>
    </row>
    <row r="445" spans="2:11">
      <c r="B445" s="135"/>
      <c r="C445" s="136"/>
      <c r="D445" s="136"/>
      <c r="E445" s="136"/>
      <c r="F445" s="136"/>
      <c r="G445" s="136"/>
      <c r="H445" s="136"/>
      <c r="I445" s="136"/>
      <c r="J445" s="136"/>
      <c r="K445" s="136"/>
    </row>
    <row r="446" spans="2:11">
      <c r="B446" s="135"/>
      <c r="C446" s="136"/>
      <c r="D446" s="136"/>
      <c r="E446" s="136"/>
      <c r="F446" s="136"/>
      <c r="G446" s="136"/>
      <c r="H446" s="136"/>
      <c r="I446" s="136"/>
      <c r="J446" s="136"/>
      <c r="K446" s="136"/>
    </row>
    <row r="447" spans="2:11">
      <c r="B447" s="135"/>
      <c r="C447" s="136"/>
      <c r="D447" s="136"/>
      <c r="E447" s="136"/>
      <c r="F447" s="136"/>
      <c r="G447" s="136"/>
      <c r="H447" s="136"/>
      <c r="I447" s="136"/>
      <c r="J447" s="136"/>
      <c r="K447" s="136"/>
    </row>
    <row r="448" spans="2:11">
      <c r="B448" s="135"/>
      <c r="C448" s="136"/>
      <c r="D448" s="136"/>
      <c r="E448" s="136"/>
      <c r="F448" s="136"/>
      <c r="G448" s="136"/>
      <c r="H448" s="136"/>
      <c r="I448" s="136"/>
      <c r="J448" s="136"/>
      <c r="K448" s="136"/>
    </row>
    <row r="449" spans="2:11">
      <c r="B449" s="135"/>
      <c r="C449" s="136"/>
      <c r="D449" s="136"/>
      <c r="E449" s="136"/>
      <c r="F449" s="136"/>
      <c r="G449" s="136"/>
      <c r="H449" s="136"/>
      <c r="I449" s="136"/>
      <c r="J449" s="136"/>
      <c r="K449" s="136"/>
    </row>
    <row r="450" spans="2:11">
      <c r="B450" s="135"/>
      <c r="C450" s="136"/>
      <c r="D450" s="136"/>
      <c r="E450" s="136"/>
      <c r="F450" s="136"/>
      <c r="G450" s="136"/>
      <c r="H450" s="136"/>
      <c r="I450" s="136"/>
      <c r="J450" s="136"/>
      <c r="K450" s="136"/>
    </row>
    <row r="451" spans="2:11">
      <c r="B451" s="135"/>
      <c r="C451" s="136"/>
      <c r="D451" s="136"/>
      <c r="E451" s="136"/>
      <c r="F451" s="136"/>
      <c r="G451" s="136"/>
      <c r="H451" s="136"/>
      <c r="I451" s="136"/>
      <c r="J451" s="136"/>
      <c r="K451" s="136"/>
    </row>
    <row r="452" spans="2:11">
      <c r="B452" s="135"/>
      <c r="C452" s="136"/>
      <c r="D452" s="136"/>
      <c r="E452" s="136"/>
      <c r="F452" s="136"/>
      <c r="G452" s="136"/>
      <c r="H452" s="136"/>
      <c r="I452" s="136"/>
      <c r="J452" s="136"/>
      <c r="K452" s="136"/>
    </row>
    <row r="453" spans="2:11">
      <c r="B453" s="135"/>
      <c r="C453" s="136"/>
      <c r="D453" s="136"/>
      <c r="E453" s="136"/>
      <c r="F453" s="136"/>
      <c r="G453" s="136"/>
      <c r="H453" s="136"/>
      <c r="I453" s="136"/>
      <c r="J453" s="136"/>
      <c r="K453" s="136"/>
    </row>
    <row r="454" spans="2:11">
      <c r="B454" s="135"/>
      <c r="C454" s="136"/>
      <c r="D454" s="136"/>
      <c r="E454" s="136"/>
      <c r="F454" s="136"/>
      <c r="G454" s="136"/>
      <c r="H454" s="136"/>
      <c r="I454" s="136"/>
      <c r="J454" s="136"/>
      <c r="K454" s="136"/>
    </row>
    <row r="455" spans="2:11">
      <c r="B455" s="135"/>
      <c r="C455" s="136"/>
      <c r="D455" s="136"/>
      <c r="E455" s="136"/>
      <c r="F455" s="136"/>
      <c r="G455" s="136"/>
      <c r="H455" s="136"/>
      <c r="I455" s="136"/>
      <c r="J455" s="136"/>
      <c r="K455" s="136"/>
    </row>
    <row r="456" spans="2:11">
      <c r="B456" s="135"/>
      <c r="C456" s="136"/>
      <c r="D456" s="136"/>
      <c r="E456" s="136"/>
      <c r="F456" s="136"/>
      <c r="G456" s="136"/>
      <c r="H456" s="136"/>
      <c r="I456" s="136"/>
      <c r="J456" s="136"/>
      <c r="K456" s="136"/>
    </row>
    <row r="457" spans="2:11">
      <c r="B457" s="135"/>
      <c r="C457" s="136"/>
      <c r="D457" s="136"/>
      <c r="E457" s="136"/>
      <c r="F457" s="136"/>
      <c r="G457" s="136"/>
      <c r="H457" s="136"/>
      <c r="I457" s="136"/>
      <c r="J457" s="136"/>
      <c r="K457" s="136"/>
    </row>
    <row r="458" spans="2:11">
      <c r="B458" s="135"/>
      <c r="C458" s="136"/>
      <c r="D458" s="136"/>
      <c r="E458" s="136"/>
      <c r="F458" s="136"/>
      <c r="G458" s="136"/>
      <c r="H458" s="136"/>
      <c r="I458" s="136"/>
      <c r="J458" s="136"/>
      <c r="K458" s="136"/>
    </row>
    <row r="459" spans="2:11">
      <c r="B459" s="135"/>
      <c r="C459" s="136"/>
      <c r="D459" s="136"/>
      <c r="E459" s="136"/>
      <c r="F459" s="136"/>
      <c r="G459" s="136"/>
      <c r="H459" s="136"/>
      <c r="I459" s="136"/>
      <c r="J459" s="136"/>
      <c r="K459" s="136"/>
    </row>
    <row r="460" spans="2:11">
      <c r="B460" s="135"/>
      <c r="C460" s="136"/>
      <c r="D460" s="136"/>
      <c r="E460" s="136"/>
      <c r="F460" s="136"/>
      <c r="G460" s="136"/>
      <c r="H460" s="136"/>
      <c r="I460" s="136"/>
      <c r="J460" s="136"/>
      <c r="K460" s="136"/>
    </row>
    <row r="461" spans="2:11">
      <c r="B461" s="135"/>
      <c r="C461" s="136"/>
      <c r="D461" s="136"/>
      <c r="E461" s="136"/>
      <c r="F461" s="136"/>
      <c r="G461" s="136"/>
      <c r="H461" s="136"/>
      <c r="I461" s="136"/>
      <c r="J461" s="136"/>
      <c r="K461" s="136"/>
    </row>
    <row r="462" spans="2:11">
      <c r="B462" s="135"/>
      <c r="C462" s="136"/>
      <c r="D462" s="136"/>
      <c r="E462" s="136"/>
      <c r="F462" s="136"/>
      <c r="G462" s="136"/>
      <c r="H462" s="136"/>
      <c r="I462" s="136"/>
      <c r="J462" s="136"/>
      <c r="K462" s="136"/>
    </row>
    <row r="463" spans="2:11">
      <c r="B463" s="135"/>
      <c r="C463" s="136"/>
      <c r="D463" s="136"/>
      <c r="E463" s="136"/>
      <c r="F463" s="136"/>
      <c r="G463" s="136"/>
      <c r="H463" s="136"/>
      <c r="I463" s="136"/>
      <c r="J463" s="136"/>
      <c r="K463" s="136"/>
    </row>
    <row r="464" spans="2:11">
      <c r="B464" s="135"/>
      <c r="C464" s="136"/>
      <c r="D464" s="136"/>
      <c r="E464" s="136"/>
      <c r="F464" s="136"/>
      <c r="G464" s="136"/>
      <c r="H464" s="136"/>
      <c r="I464" s="136"/>
      <c r="J464" s="136"/>
      <c r="K464" s="136"/>
    </row>
    <row r="465" spans="2:11">
      <c r="B465" s="135"/>
      <c r="C465" s="136"/>
      <c r="D465" s="136"/>
      <c r="E465" s="136"/>
      <c r="F465" s="136"/>
      <c r="G465" s="136"/>
      <c r="H465" s="136"/>
      <c r="I465" s="136"/>
      <c r="J465" s="136"/>
      <c r="K465" s="136"/>
    </row>
    <row r="466" spans="2:11">
      <c r="B466" s="135"/>
      <c r="C466" s="136"/>
      <c r="D466" s="136"/>
      <c r="E466" s="136"/>
      <c r="F466" s="136"/>
      <c r="G466" s="136"/>
      <c r="H466" s="136"/>
      <c r="I466" s="136"/>
      <c r="J466" s="136"/>
      <c r="K466" s="136"/>
    </row>
    <row r="467" spans="2:11">
      <c r="B467" s="135"/>
      <c r="C467" s="136"/>
      <c r="D467" s="136"/>
      <c r="E467" s="136"/>
      <c r="F467" s="136"/>
      <c r="G467" s="136"/>
      <c r="H467" s="136"/>
      <c r="I467" s="136"/>
      <c r="J467" s="136"/>
      <c r="K467" s="136"/>
    </row>
    <row r="468" spans="2:11">
      <c r="B468" s="135"/>
      <c r="C468" s="136"/>
      <c r="D468" s="136"/>
      <c r="E468" s="136"/>
      <c r="F468" s="136"/>
      <c r="G468" s="136"/>
      <c r="H468" s="136"/>
      <c r="I468" s="136"/>
      <c r="J468" s="136"/>
      <c r="K468" s="136"/>
    </row>
    <row r="469" spans="2:11">
      <c r="B469" s="135"/>
      <c r="C469" s="136"/>
      <c r="D469" s="136"/>
      <c r="E469" s="136"/>
      <c r="F469" s="136"/>
      <c r="G469" s="136"/>
      <c r="H469" s="136"/>
      <c r="I469" s="136"/>
      <c r="J469" s="136"/>
      <c r="K469" s="136"/>
    </row>
    <row r="470" spans="2:11">
      <c r="B470" s="135"/>
      <c r="C470" s="136"/>
      <c r="D470" s="136"/>
      <c r="E470" s="136"/>
      <c r="F470" s="136"/>
      <c r="G470" s="136"/>
      <c r="H470" s="136"/>
      <c r="I470" s="136"/>
      <c r="J470" s="136"/>
      <c r="K470" s="136"/>
    </row>
    <row r="471" spans="2:11">
      <c r="B471" s="135"/>
      <c r="C471" s="136"/>
      <c r="D471" s="136"/>
      <c r="E471" s="136"/>
      <c r="F471" s="136"/>
      <c r="G471" s="136"/>
      <c r="H471" s="136"/>
      <c r="I471" s="136"/>
      <c r="J471" s="136"/>
      <c r="K471" s="136"/>
    </row>
    <row r="472" spans="2:11">
      <c r="B472" s="135"/>
      <c r="C472" s="136"/>
      <c r="D472" s="136"/>
      <c r="E472" s="136"/>
      <c r="F472" s="136"/>
      <c r="G472" s="136"/>
      <c r="H472" s="136"/>
      <c r="I472" s="136"/>
      <c r="J472" s="136"/>
      <c r="K472" s="136"/>
    </row>
    <row r="473" spans="2:11">
      <c r="B473" s="135"/>
      <c r="C473" s="136"/>
      <c r="D473" s="136"/>
      <c r="E473" s="136"/>
      <c r="F473" s="136"/>
      <c r="G473" s="136"/>
      <c r="H473" s="136"/>
      <c r="I473" s="136"/>
      <c r="J473" s="136"/>
      <c r="K473" s="136"/>
    </row>
    <row r="474" spans="2:11">
      <c r="B474" s="135"/>
      <c r="C474" s="136"/>
      <c r="D474" s="136"/>
      <c r="E474" s="136"/>
      <c r="F474" s="136"/>
      <c r="G474" s="136"/>
      <c r="H474" s="136"/>
      <c r="I474" s="136"/>
      <c r="J474" s="136"/>
      <c r="K474" s="136"/>
    </row>
    <row r="475" spans="2:11">
      <c r="B475" s="135"/>
      <c r="C475" s="136"/>
      <c r="D475" s="136"/>
      <c r="E475" s="136"/>
      <c r="F475" s="136"/>
      <c r="G475" s="136"/>
      <c r="H475" s="136"/>
      <c r="I475" s="136"/>
      <c r="J475" s="136"/>
      <c r="K475" s="136"/>
    </row>
    <row r="476" spans="2:11">
      <c r="B476" s="135"/>
      <c r="C476" s="136"/>
      <c r="D476" s="136"/>
      <c r="E476" s="136"/>
      <c r="F476" s="136"/>
      <c r="G476" s="136"/>
      <c r="H476" s="136"/>
      <c r="I476" s="136"/>
      <c r="J476" s="136"/>
      <c r="K476" s="136"/>
    </row>
    <row r="477" spans="2:11">
      <c r="B477" s="135"/>
      <c r="C477" s="136"/>
      <c r="D477" s="136"/>
      <c r="E477" s="136"/>
      <c r="F477" s="136"/>
      <c r="G477" s="136"/>
      <c r="H477" s="136"/>
      <c r="I477" s="136"/>
      <c r="J477" s="136"/>
      <c r="K477" s="136"/>
    </row>
    <row r="478" spans="2:11">
      <c r="B478" s="135"/>
      <c r="C478" s="136"/>
      <c r="D478" s="136"/>
      <c r="E478" s="136"/>
      <c r="F478" s="136"/>
      <c r="G478" s="136"/>
      <c r="H478" s="136"/>
      <c r="I478" s="136"/>
      <c r="J478" s="136"/>
      <c r="K478" s="136"/>
    </row>
    <row r="479" spans="2:11">
      <c r="B479" s="135"/>
      <c r="C479" s="136"/>
      <c r="D479" s="136"/>
      <c r="E479" s="136"/>
      <c r="F479" s="136"/>
      <c r="G479" s="136"/>
      <c r="H479" s="136"/>
      <c r="I479" s="136"/>
      <c r="J479" s="136"/>
      <c r="K479" s="136"/>
    </row>
    <row r="480" spans="2:11">
      <c r="B480" s="135"/>
      <c r="C480" s="136"/>
      <c r="D480" s="136"/>
      <c r="E480" s="136"/>
      <c r="F480" s="136"/>
      <c r="G480" s="136"/>
      <c r="H480" s="136"/>
      <c r="I480" s="136"/>
      <c r="J480" s="136"/>
      <c r="K480" s="136"/>
    </row>
    <row r="481" spans="2:11">
      <c r="B481" s="135"/>
      <c r="C481" s="136"/>
      <c r="D481" s="136"/>
      <c r="E481" s="136"/>
      <c r="F481" s="136"/>
      <c r="G481" s="136"/>
      <c r="H481" s="136"/>
      <c r="I481" s="136"/>
      <c r="J481" s="136"/>
      <c r="K481" s="136"/>
    </row>
    <row r="482" spans="2:11">
      <c r="B482" s="135"/>
      <c r="C482" s="136"/>
      <c r="D482" s="136"/>
      <c r="E482" s="136"/>
      <c r="F482" s="136"/>
      <c r="G482" s="136"/>
      <c r="H482" s="136"/>
      <c r="I482" s="136"/>
      <c r="J482" s="136"/>
      <c r="K482" s="136"/>
    </row>
    <row r="483" spans="2:11">
      <c r="B483" s="135"/>
      <c r="C483" s="136"/>
      <c r="D483" s="136"/>
      <c r="E483" s="136"/>
      <c r="F483" s="136"/>
      <c r="G483" s="136"/>
      <c r="H483" s="136"/>
      <c r="I483" s="136"/>
      <c r="J483" s="136"/>
      <c r="K483" s="136"/>
    </row>
    <row r="484" spans="2:11">
      <c r="B484" s="135"/>
      <c r="C484" s="136"/>
      <c r="D484" s="136"/>
      <c r="E484" s="136"/>
      <c r="F484" s="136"/>
      <c r="G484" s="136"/>
      <c r="H484" s="136"/>
      <c r="I484" s="136"/>
      <c r="J484" s="136"/>
      <c r="K484" s="136"/>
    </row>
    <row r="485" spans="2:11">
      <c r="B485" s="135"/>
      <c r="C485" s="136"/>
      <c r="D485" s="136"/>
      <c r="E485" s="136"/>
      <c r="F485" s="136"/>
      <c r="G485" s="136"/>
      <c r="H485" s="136"/>
      <c r="I485" s="136"/>
      <c r="J485" s="136"/>
      <c r="K485" s="136"/>
    </row>
    <row r="486" spans="2:11">
      <c r="B486" s="135"/>
      <c r="C486" s="136"/>
      <c r="D486" s="136"/>
      <c r="E486" s="136"/>
      <c r="F486" s="136"/>
      <c r="G486" s="136"/>
      <c r="H486" s="136"/>
      <c r="I486" s="136"/>
      <c r="J486" s="136"/>
      <c r="K486" s="136"/>
    </row>
    <row r="487" spans="2:11">
      <c r="B487" s="135"/>
      <c r="C487" s="136"/>
      <c r="D487" s="136"/>
      <c r="E487" s="136"/>
      <c r="F487" s="136"/>
      <c r="G487" s="136"/>
      <c r="H487" s="136"/>
      <c r="I487" s="136"/>
      <c r="J487" s="136"/>
      <c r="K487" s="136"/>
    </row>
    <row r="488" spans="2:11">
      <c r="B488" s="135"/>
      <c r="C488" s="136"/>
      <c r="D488" s="136"/>
      <c r="E488" s="136"/>
      <c r="F488" s="136"/>
      <c r="G488" s="136"/>
      <c r="H488" s="136"/>
      <c r="I488" s="136"/>
      <c r="J488" s="136"/>
      <c r="K488" s="136"/>
    </row>
    <row r="489" spans="2:11">
      <c r="B489" s="135"/>
      <c r="C489" s="136"/>
      <c r="D489" s="136"/>
      <c r="E489" s="136"/>
      <c r="F489" s="136"/>
      <c r="G489" s="136"/>
      <c r="H489" s="136"/>
      <c r="I489" s="136"/>
      <c r="J489" s="136"/>
      <c r="K489" s="136"/>
    </row>
    <row r="490" spans="2:11">
      <c r="B490" s="135"/>
      <c r="C490" s="136"/>
      <c r="D490" s="136"/>
      <c r="E490" s="136"/>
      <c r="F490" s="136"/>
      <c r="G490" s="136"/>
      <c r="H490" s="136"/>
      <c r="I490" s="136"/>
      <c r="J490" s="136"/>
      <c r="K490" s="136"/>
    </row>
    <row r="491" spans="2:11">
      <c r="B491" s="135"/>
      <c r="C491" s="136"/>
      <c r="D491" s="136"/>
      <c r="E491" s="136"/>
      <c r="F491" s="136"/>
      <c r="G491" s="136"/>
      <c r="H491" s="136"/>
      <c r="I491" s="136"/>
      <c r="J491" s="136"/>
      <c r="K491" s="136"/>
    </row>
    <row r="492" spans="2:11">
      <c r="B492" s="135"/>
      <c r="C492" s="136"/>
      <c r="D492" s="136"/>
      <c r="E492" s="136"/>
      <c r="F492" s="136"/>
      <c r="G492" s="136"/>
      <c r="H492" s="136"/>
      <c r="I492" s="136"/>
      <c r="J492" s="136"/>
      <c r="K492" s="136"/>
    </row>
    <row r="493" spans="2:11">
      <c r="B493" s="135"/>
      <c r="C493" s="136"/>
      <c r="D493" s="136"/>
      <c r="E493" s="136"/>
      <c r="F493" s="136"/>
      <c r="G493" s="136"/>
      <c r="H493" s="136"/>
      <c r="I493" s="136"/>
      <c r="J493" s="136"/>
      <c r="K493" s="136"/>
    </row>
    <row r="494" spans="2:11">
      <c r="B494" s="135"/>
      <c r="C494" s="136"/>
      <c r="D494" s="136"/>
      <c r="E494" s="136"/>
      <c r="F494" s="136"/>
      <c r="G494" s="136"/>
      <c r="H494" s="136"/>
      <c r="I494" s="136"/>
      <c r="J494" s="136"/>
      <c r="K494" s="136"/>
    </row>
    <row r="495" spans="2:11">
      <c r="B495" s="135"/>
      <c r="C495" s="136"/>
      <c r="D495" s="136"/>
      <c r="E495" s="136"/>
      <c r="F495" s="136"/>
      <c r="G495" s="136"/>
      <c r="H495" s="136"/>
      <c r="I495" s="136"/>
      <c r="J495" s="136"/>
      <c r="K495" s="136"/>
    </row>
    <row r="496" spans="2:11">
      <c r="B496" s="135"/>
      <c r="C496" s="136"/>
      <c r="D496" s="136"/>
      <c r="E496" s="136"/>
      <c r="F496" s="136"/>
      <c r="G496" s="136"/>
      <c r="H496" s="136"/>
      <c r="I496" s="136"/>
      <c r="J496" s="136"/>
      <c r="K496" s="136"/>
    </row>
    <row r="497" spans="2:11">
      <c r="B497" s="135"/>
      <c r="C497" s="136"/>
      <c r="D497" s="136"/>
      <c r="E497" s="136"/>
      <c r="F497" s="136"/>
      <c r="G497" s="136"/>
      <c r="H497" s="136"/>
      <c r="I497" s="136"/>
      <c r="J497" s="136"/>
      <c r="K497" s="136"/>
    </row>
    <row r="498" spans="2:11">
      <c r="B498" s="135"/>
      <c r="C498" s="136"/>
      <c r="D498" s="136"/>
      <c r="E498" s="136"/>
      <c r="F498" s="136"/>
      <c r="G498" s="136"/>
      <c r="H498" s="136"/>
      <c r="I498" s="136"/>
      <c r="J498" s="136"/>
      <c r="K498" s="136"/>
    </row>
    <row r="499" spans="2:11">
      <c r="B499" s="135"/>
      <c r="C499" s="136"/>
      <c r="D499" s="136"/>
      <c r="E499" s="136"/>
      <c r="F499" s="136"/>
      <c r="G499" s="136"/>
      <c r="H499" s="136"/>
      <c r="I499" s="136"/>
      <c r="J499" s="136"/>
      <c r="K499" s="136"/>
    </row>
    <row r="500" spans="2:11">
      <c r="B500" s="135"/>
      <c r="C500" s="136"/>
      <c r="D500" s="136"/>
      <c r="E500" s="136"/>
      <c r="F500" s="136"/>
      <c r="G500" s="136"/>
      <c r="H500" s="136"/>
      <c r="I500" s="136"/>
      <c r="J500" s="136"/>
      <c r="K500" s="136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56" t="s">
        <v>149</v>
      </c>
      <c r="C1" s="77" t="s" vm="1">
        <v>230</v>
      </c>
    </row>
    <row r="2" spans="2:12">
      <c r="B2" s="56" t="s">
        <v>148</v>
      </c>
      <c r="C2" s="77" t="s">
        <v>231</v>
      </c>
    </row>
    <row r="3" spans="2:12">
      <c r="B3" s="56" t="s">
        <v>150</v>
      </c>
      <c r="C3" s="77" t="s">
        <v>232</v>
      </c>
    </row>
    <row r="4" spans="2:12">
      <c r="B4" s="56" t="s">
        <v>151</v>
      </c>
      <c r="C4" s="77">
        <v>9453</v>
      </c>
    </row>
    <row r="6" spans="2:12" ht="26.25" customHeight="1">
      <c r="B6" s="166" t="s">
        <v>178</v>
      </c>
      <c r="C6" s="167"/>
      <c r="D6" s="167"/>
      <c r="E6" s="167"/>
      <c r="F6" s="167"/>
      <c r="G6" s="167"/>
      <c r="H6" s="167"/>
      <c r="I6" s="167"/>
      <c r="J6" s="167"/>
      <c r="K6" s="167"/>
      <c r="L6" s="168"/>
    </row>
    <row r="7" spans="2:12" ht="26.25" customHeight="1">
      <c r="B7" s="166" t="s">
        <v>100</v>
      </c>
      <c r="C7" s="167"/>
      <c r="D7" s="167"/>
      <c r="E7" s="167"/>
      <c r="F7" s="167"/>
      <c r="G7" s="167"/>
      <c r="H7" s="167"/>
      <c r="I7" s="167"/>
      <c r="J7" s="167"/>
      <c r="K7" s="167"/>
      <c r="L7" s="168"/>
    </row>
    <row r="8" spans="2:12" s="3" customFormat="1" ht="78.75">
      <c r="B8" s="22" t="s">
        <v>119</v>
      </c>
      <c r="C8" s="30" t="s">
        <v>47</v>
      </c>
      <c r="D8" s="30" t="s">
        <v>68</v>
      </c>
      <c r="E8" s="30" t="s">
        <v>104</v>
      </c>
      <c r="F8" s="30" t="s">
        <v>105</v>
      </c>
      <c r="G8" s="30" t="s">
        <v>206</v>
      </c>
      <c r="H8" s="30" t="s">
        <v>205</v>
      </c>
      <c r="I8" s="30" t="s">
        <v>113</v>
      </c>
      <c r="J8" s="30" t="s">
        <v>62</v>
      </c>
      <c r="K8" s="30" t="s">
        <v>152</v>
      </c>
      <c r="L8" s="31" t="s">
        <v>154</v>
      </c>
    </row>
    <row r="9" spans="2:12" s="3" customFormat="1" ht="24" customHeight="1">
      <c r="B9" s="15"/>
      <c r="C9" s="16"/>
      <c r="D9" s="16"/>
      <c r="E9" s="16"/>
      <c r="F9" s="16" t="s">
        <v>22</v>
      </c>
      <c r="G9" s="16" t="s">
        <v>213</v>
      </c>
      <c r="H9" s="16"/>
      <c r="I9" s="16" t="s">
        <v>209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2:12" ht="21" customHeight="1">
      <c r="B12" s="13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12">
      <c r="B13" s="13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12">
      <c r="B14" s="13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12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1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35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</row>
    <row r="112" spans="2:12">
      <c r="B112" s="135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</row>
    <row r="113" spans="2:12">
      <c r="B113" s="135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</row>
    <row r="114" spans="2:12"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</row>
    <row r="115" spans="2:12"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</row>
    <row r="116" spans="2:12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</row>
    <row r="117" spans="2:12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</row>
    <row r="118" spans="2:12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</row>
    <row r="119" spans="2:12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</row>
    <row r="120" spans="2:12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</row>
    <row r="121" spans="2:12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</row>
    <row r="122" spans="2:12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</row>
    <row r="123" spans="2:12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</row>
    <row r="124" spans="2:12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2:12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2:12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2:12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2:12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2:12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2:12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</row>
    <row r="131" spans="2:12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</row>
    <row r="132" spans="2:12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</row>
    <row r="133" spans="2:12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</row>
    <row r="134" spans="2:12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</row>
    <row r="135" spans="2:12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</row>
    <row r="136" spans="2:12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</row>
    <row r="137" spans="2:12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</row>
    <row r="138" spans="2:12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</row>
    <row r="139" spans="2:12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</row>
    <row r="140" spans="2:12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</row>
    <row r="141" spans="2:12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</row>
    <row r="142" spans="2:12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</row>
    <row r="143" spans="2:12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</row>
    <row r="144" spans="2:12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</row>
    <row r="145" spans="2:12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</row>
    <row r="146" spans="2:12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</row>
    <row r="147" spans="2:12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</row>
    <row r="148" spans="2:12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</row>
    <row r="149" spans="2:12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2:12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</row>
    <row r="151" spans="2:12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</row>
    <row r="152" spans="2:12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2:12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</row>
    <row r="154" spans="2:12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2:12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</row>
    <row r="156" spans="2:12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</row>
    <row r="157" spans="2:12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</row>
    <row r="158" spans="2:12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</row>
    <row r="159" spans="2:12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</row>
    <row r="160" spans="2:12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</row>
    <row r="161" spans="2:12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</row>
    <row r="162" spans="2:12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</row>
    <row r="163" spans="2:12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</row>
    <row r="164" spans="2:12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</row>
    <row r="165" spans="2:12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</row>
    <row r="166" spans="2:12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</row>
    <row r="167" spans="2:12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2:12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</row>
    <row r="169" spans="2:12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</row>
    <row r="170" spans="2:12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</row>
    <row r="171" spans="2:12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</row>
    <row r="172" spans="2:12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</row>
    <row r="173" spans="2:12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</row>
    <row r="174" spans="2:12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</row>
    <row r="175" spans="2:12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</row>
    <row r="176" spans="2:12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</row>
    <row r="177" spans="2:12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</row>
    <row r="178" spans="2:12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</row>
    <row r="179" spans="2:12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</row>
    <row r="180" spans="2:12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</row>
    <row r="181" spans="2:12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</row>
    <row r="182" spans="2:12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</row>
    <row r="183" spans="2:12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</row>
    <row r="184" spans="2:12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</row>
    <row r="185" spans="2:12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</row>
    <row r="186" spans="2:12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</row>
    <row r="187" spans="2:12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</row>
    <row r="188" spans="2:12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</row>
    <row r="189" spans="2:12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</row>
    <row r="190" spans="2:12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</row>
    <row r="191" spans="2:12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</row>
    <row r="192" spans="2:12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</row>
    <row r="193" spans="2:12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</row>
    <row r="194" spans="2:12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</row>
    <row r="195" spans="2:12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</row>
    <row r="196" spans="2:12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</row>
    <row r="197" spans="2:12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</row>
    <row r="198" spans="2:12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</row>
    <row r="199" spans="2:12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</row>
    <row r="200" spans="2:12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</row>
    <row r="201" spans="2:12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</row>
    <row r="202" spans="2:12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</row>
    <row r="203" spans="2:12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</row>
    <row r="204" spans="2:12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</row>
    <row r="205" spans="2:12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</row>
    <row r="206" spans="2:12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</row>
    <row r="207" spans="2:12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</row>
    <row r="208" spans="2:12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</row>
    <row r="209" spans="2:12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</row>
    <row r="210" spans="2:12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</row>
    <row r="211" spans="2:12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</row>
    <row r="212" spans="2:12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</row>
    <row r="213" spans="2:12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</row>
    <row r="214" spans="2:12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</row>
    <row r="215" spans="2:12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</row>
    <row r="216" spans="2:12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</row>
    <row r="217" spans="2:12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</row>
    <row r="218" spans="2:12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</row>
    <row r="219" spans="2:12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</row>
    <row r="220" spans="2:12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</row>
    <row r="221" spans="2:12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</row>
    <row r="222" spans="2:12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</row>
    <row r="223" spans="2:12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</row>
    <row r="224" spans="2:12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</row>
    <row r="225" spans="2:12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</row>
    <row r="226" spans="2:12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</row>
    <row r="227" spans="2:12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</row>
    <row r="228" spans="2:12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</row>
    <row r="229" spans="2:12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</row>
    <row r="230" spans="2:12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</row>
    <row r="231" spans="2:12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</row>
    <row r="232" spans="2:12"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</row>
    <row r="233" spans="2:12">
      <c r="B233" s="135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</row>
    <row r="234" spans="2:12">
      <c r="B234" s="135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</row>
    <row r="235" spans="2:12">
      <c r="B235" s="135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</row>
    <row r="236" spans="2:12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</row>
    <row r="237" spans="2:12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</row>
    <row r="238" spans="2:12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</row>
    <row r="239" spans="2:12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</row>
    <row r="240" spans="2:12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</row>
    <row r="241" spans="2:12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</row>
    <row r="242" spans="2:12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</row>
    <row r="243" spans="2:12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</row>
    <row r="244" spans="2:12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</row>
    <row r="245" spans="2:12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</row>
    <row r="246" spans="2:12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</row>
    <row r="247" spans="2:12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</row>
    <row r="248" spans="2:12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</row>
    <row r="249" spans="2:12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</row>
    <row r="250" spans="2:12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</row>
    <row r="251" spans="2:12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</row>
    <row r="252" spans="2:12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</row>
    <row r="253" spans="2:12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</row>
    <row r="254" spans="2:12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</row>
    <row r="255" spans="2:12">
      <c r="B255" s="135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</row>
    <row r="256" spans="2:12">
      <c r="B256" s="135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</row>
    <row r="257" spans="2:12">
      <c r="B257" s="135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</row>
    <row r="258" spans="2:12">
      <c r="B258" s="135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</row>
    <row r="259" spans="2:12">
      <c r="B259" s="135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</row>
    <row r="260" spans="2:12">
      <c r="B260" s="135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</row>
    <row r="261" spans="2:12">
      <c r="B261" s="135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</row>
    <row r="262" spans="2:12">
      <c r="B262" s="135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</row>
    <row r="263" spans="2:12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</row>
    <row r="264" spans="2:12"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</row>
    <row r="265" spans="2:12">
      <c r="B265" s="135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</row>
    <row r="266" spans="2:12">
      <c r="B266" s="135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</row>
    <row r="267" spans="2:12">
      <c r="B267" s="135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</row>
    <row r="268" spans="2:12">
      <c r="B268" s="135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</row>
    <row r="269" spans="2:12">
      <c r="B269" s="135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</row>
    <row r="270" spans="2:12">
      <c r="B270" s="135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</row>
    <row r="271" spans="2:12">
      <c r="B271" s="135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</row>
    <row r="272" spans="2:12">
      <c r="B272" s="135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</row>
    <row r="273" spans="2:12">
      <c r="B273" s="135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</row>
    <row r="274" spans="2:12">
      <c r="B274" s="135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</row>
    <row r="275" spans="2:12">
      <c r="B275" s="135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</row>
    <row r="276" spans="2:12">
      <c r="B276" s="135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</row>
    <row r="277" spans="2:12">
      <c r="B277" s="135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</row>
    <row r="278" spans="2:12">
      <c r="B278" s="135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</row>
    <row r="279" spans="2:12">
      <c r="B279" s="135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</row>
    <row r="280" spans="2:12">
      <c r="B280" s="135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</row>
    <row r="281" spans="2:12">
      <c r="B281" s="135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</row>
    <row r="282" spans="2:12">
      <c r="B282" s="135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</row>
    <row r="283" spans="2:12">
      <c r="B283" s="135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</row>
    <row r="284" spans="2:12">
      <c r="B284" s="135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</row>
    <row r="285" spans="2:12">
      <c r="B285" s="135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</row>
    <row r="286" spans="2:12">
      <c r="B286" s="135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</row>
    <row r="287" spans="2:12">
      <c r="B287" s="135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</row>
    <row r="288" spans="2:12">
      <c r="B288" s="135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</row>
    <row r="289" spans="2:12">
      <c r="B289" s="135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</row>
    <row r="290" spans="2:12">
      <c r="B290" s="135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</row>
    <row r="291" spans="2:12">
      <c r="B291" s="135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</row>
    <row r="292" spans="2:12">
      <c r="B292" s="135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</row>
    <row r="293" spans="2:12">
      <c r="B293" s="135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</row>
    <row r="294" spans="2:12">
      <c r="B294" s="135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</row>
    <row r="295" spans="2:12">
      <c r="B295" s="135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</row>
    <row r="296" spans="2:12">
      <c r="B296" s="135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</row>
    <row r="297" spans="2:12">
      <c r="B297" s="135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</row>
    <row r="298" spans="2:12">
      <c r="B298" s="135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</row>
    <row r="299" spans="2:12">
      <c r="B299" s="135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</row>
    <row r="300" spans="2:12">
      <c r="B300" s="135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</row>
    <row r="301" spans="2:12">
      <c r="B301" s="135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</row>
    <row r="302" spans="2:12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</row>
    <row r="303" spans="2:12">
      <c r="B303" s="135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</row>
    <row r="304" spans="2:12">
      <c r="B304" s="135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</row>
    <row r="305" spans="2:12">
      <c r="B305" s="135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</row>
    <row r="306" spans="2:12">
      <c r="B306" s="135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</row>
    <row r="307" spans="2:12">
      <c r="B307" s="135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</row>
    <row r="308" spans="2:12">
      <c r="B308" s="135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</row>
    <row r="309" spans="2:12">
      <c r="B309" s="135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</row>
    <row r="310" spans="2:12">
      <c r="B310" s="135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</row>
    <row r="311" spans="2:12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</row>
    <row r="312" spans="2:12">
      <c r="B312" s="135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</row>
    <row r="313" spans="2:12">
      <c r="B313" s="135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</row>
    <row r="314" spans="2:12">
      <c r="B314" s="135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</row>
    <row r="315" spans="2:12">
      <c r="B315" s="135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</row>
    <row r="316" spans="2:12">
      <c r="B316" s="135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</row>
    <row r="317" spans="2:12">
      <c r="B317" s="135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</row>
    <row r="318" spans="2:12">
      <c r="B318" s="135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</row>
    <row r="319" spans="2:12">
      <c r="B319" s="135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</row>
    <row r="320" spans="2:12">
      <c r="B320" s="135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</row>
    <row r="321" spans="2:12">
      <c r="B321" s="135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</row>
    <row r="322" spans="2:12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</row>
    <row r="323" spans="2:12">
      <c r="B323" s="135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</row>
    <row r="324" spans="2:12">
      <c r="B324" s="135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</row>
    <row r="325" spans="2:12">
      <c r="B325" s="135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</row>
    <row r="326" spans="2:12">
      <c r="B326" s="135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</row>
    <row r="327" spans="2:12">
      <c r="B327" s="135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</row>
    <row r="328" spans="2:12">
      <c r="B328" s="135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</row>
    <row r="329" spans="2:12">
      <c r="B329" s="135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</row>
    <row r="330" spans="2:12">
      <c r="B330" s="135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</row>
    <row r="331" spans="2:12">
      <c r="B331" s="135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</row>
    <row r="332" spans="2:12">
      <c r="B332" s="135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</row>
    <row r="333" spans="2:12">
      <c r="B333" s="135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</row>
    <row r="334" spans="2:12">
      <c r="B334" s="135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</row>
    <row r="335" spans="2:12">
      <c r="B335" s="135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</row>
    <row r="336" spans="2:12">
      <c r="B336" s="135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</row>
    <row r="337" spans="2:12">
      <c r="B337" s="135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</row>
    <row r="338" spans="2:12">
      <c r="B338" s="135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</row>
    <row r="339" spans="2:12">
      <c r="B339" s="135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</row>
    <row r="340" spans="2:12">
      <c r="B340" s="135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</row>
    <row r="341" spans="2:12">
      <c r="B341" s="135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</row>
    <row r="342" spans="2:12">
      <c r="B342" s="135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</row>
    <row r="343" spans="2:12">
      <c r="B343" s="135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</row>
    <row r="344" spans="2:12">
      <c r="B344" s="135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</row>
    <row r="345" spans="2:12">
      <c r="B345" s="135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</row>
    <row r="346" spans="2:12">
      <c r="B346" s="135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</row>
    <row r="347" spans="2:12">
      <c r="B347" s="135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</row>
    <row r="348" spans="2:12">
      <c r="B348" s="135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</row>
    <row r="349" spans="2:12">
      <c r="B349" s="135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</row>
    <row r="350" spans="2:12">
      <c r="B350" s="135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</row>
    <row r="351" spans="2:12">
      <c r="B351" s="135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</row>
    <row r="352" spans="2:12">
      <c r="B352" s="135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</row>
    <row r="353" spans="2:12">
      <c r="B353" s="135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</row>
    <row r="354" spans="2:12">
      <c r="B354" s="135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</row>
    <row r="355" spans="2:12">
      <c r="B355" s="135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</row>
    <row r="356" spans="2:12">
      <c r="B356" s="135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</row>
    <row r="357" spans="2:12">
      <c r="B357" s="135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</row>
    <row r="358" spans="2:12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</row>
    <row r="359" spans="2:12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</row>
    <row r="360" spans="2:12">
      <c r="B360" s="135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</row>
    <row r="361" spans="2:12">
      <c r="B361" s="135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</row>
    <row r="362" spans="2:12">
      <c r="B362" s="135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</row>
    <row r="363" spans="2:12">
      <c r="B363" s="135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</row>
    <row r="364" spans="2:12">
      <c r="B364" s="135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</row>
    <row r="365" spans="2:12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</row>
    <row r="366" spans="2:12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</row>
    <row r="367" spans="2:12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</row>
    <row r="368" spans="2:12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</row>
    <row r="369" spans="2:12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</row>
    <row r="370" spans="2:12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</row>
    <row r="371" spans="2:12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</row>
    <row r="372" spans="2:12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</row>
    <row r="373" spans="2:12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</row>
    <row r="374" spans="2:12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</row>
    <row r="375" spans="2:12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</row>
    <row r="376" spans="2:12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</row>
    <row r="377" spans="2:12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</row>
    <row r="378" spans="2:12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</row>
    <row r="379" spans="2:12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</row>
    <row r="380" spans="2:12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</row>
    <row r="381" spans="2:12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</row>
    <row r="382" spans="2:12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</row>
    <row r="383" spans="2:12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</row>
    <row r="384" spans="2:12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</row>
    <row r="385" spans="2:12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</row>
    <row r="386" spans="2:12">
      <c r="B386" s="135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</row>
    <row r="387" spans="2:12">
      <c r="B387" s="135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</row>
    <row r="388" spans="2:12">
      <c r="B388" s="135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</row>
    <row r="389" spans="2:12">
      <c r="B389" s="135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</row>
    <row r="390" spans="2:12">
      <c r="B390" s="135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</row>
    <row r="391" spans="2:12">
      <c r="B391" s="135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</row>
    <row r="392" spans="2:12">
      <c r="B392" s="135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</row>
    <row r="393" spans="2:12">
      <c r="B393" s="135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</row>
    <row r="394" spans="2:12">
      <c r="B394" s="135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</row>
    <row r="395" spans="2:12">
      <c r="B395" s="135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</row>
    <row r="396" spans="2:12">
      <c r="B396" s="135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</row>
    <row r="397" spans="2:12">
      <c r="B397" s="135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</row>
    <row r="398" spans="2:12">
      <c r="B398" s="135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</row>
    <row r="399" spans="2:12">
      <c r="B399" s="135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</row>
    <row r="400" spans="2:12">
      <c r="B400" s="135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</row>
    <row r="401" spans="2:12">
      <c r="B401" s="135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</row>
    <row r="402" spans="2:12">
      <c r="B402" s="135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</row>
    <row r="403" spans="2:12"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</row>
    <row r="404" spans="2:12">
      <c r="B404" s="135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</row>
    <row r="405" spans="2:12">
      <c r="B405" s="135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</row>
    <row r="406" spans="2:12">
      <c r="B406" s="135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</row>
    <row r="407" spans="2:12">
      <c r="B407" s="135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</row>
    <row r="408" spans="2:12">
      <c r="B408" s="135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</row>
    <row r="409" spans="2:12">
      <c r="B409" s="135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</row>
    <row r="410" spans="2:12">
      <c r="B410" s="135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</row>
    <row r="411" spans="2:12">
      <c r="B411" s="135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</row>
    <row r="412" spans="2:12">
      <c r="B412" s="135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</row>
    <row r="413" spans="2:12">
      <c r="B413" s="135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</row>
    <row r="414" spans="2:12">
      <c r="B414" s="135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</row>
    <row r="415" spans="2:12">
      <c r="B415" s="135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</row>
    <row r="416" spans="2:12">
      <c r="B416" s="135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</row>
    <row r="417" spans="2:12">
      <c r="B417" s="135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</row>
    <row r="418" spans="2:12">
      <c r="B418" s="135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</row>
    <row r="419" spans="2:12">
      <c r="B419" s="135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</row>
    <row r="420" spans="2:12">
      <c r="B420" s="135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</row>
    <row r="421" spans="2:12">
      <c r="B421" s="135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</row>
    <row r="422" spans="2:12">
      <c r="B422" s="135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</row>
    <row r="423" spans="2:12">
      <c r="B423" s="135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</row>
    <row r="424" spans="2:12">
      <c r="B424" s="135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</row>
    <row r="425" spans="2:12">
      <c r="B425" s="135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</row>
    <row r="426" spans="2:12">
      <c r="B426" s="135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</row>
    <row r="427" spans="2:12">
      <c r="B427" s="135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</row>
    <row r="428" spans="2:12">
      <c r="B428" s="135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</row>
    <row r="429" spans="2:12">
      <c r="B429" s="135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</row>
    <row r="430" spans="2:12">
      <c r="B430" s="135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</row>
    <row r="431" spans="2:12"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</row>
    <row r="432" spans="2:12">
      <c r="B432" s="135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</row>
    <row r="433" spans="2:12">
      <c r="B433" s="135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</row>
    <row r="434" spans="2:12">
      <c r="B434" s="135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</row>
    <row r="435" spans="2:12">
      <c r="B435" s="135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</row>
    <row r="436" spans="2:12">
      <c r="B436" s="135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</row>
    <row r="437" spans="2:12">
      <c r="B437" s="135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</row>
    <row r="438" spans="2:12">
      <c r="B438" s="135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</row>
    <row r="439" spans="2:12">
      <c r="B439" s="135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</row>
    <row r="440" spans="2:12">
      <c r="B440" s="135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</row>
    <row r="441" spans="2:12">
      <c r="B441" s="135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</row>
    <row r="442" spans="2:12">
      <c r="B442" s="135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</row>
    <row r="443" spans="2:12">
      <c r="B443" s="135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</row>
    <row r="444" spans="2:12">
      <c r="B444" s="135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</row>
    <row r="445" spans="2:12">
      <c r="B445" s="135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</row>
    <row r="446" spans="2:12">
      <c r="B446" s="135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</row>
    <row r="447" spans="2:12">
      <c r="B447" s="135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</row>
    <row r="448" spans="2:12">
      <c r="B448" s="135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</row>
    <row r="449" spans="2:12">
      <c r="B449" s="135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</row>
    <row r="450" spans="2:12">
      <c r="B450" s="135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</row>
    <row r="451" spans="2:12">
      <c r="B451" s="135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</row>
    <row r="452" spans="2:12">
      <c r="B452" s="135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</row>
    <row r="453" spans="2:12">
      <c r="B453" s="135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</row>
    <row r="454" spans="2:12">
      <c r="B454" s="135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</row>
    <row r="455" spans="2:12">
      <c r="B455" s="135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</row>
    <row r="456" spans="2:12">
      <c r="B456" s="135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</row>
    <row r="457" spans="2:12">
      <c r="B457" s="135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</row>
    <row r="458" spans="2:12">
      <c r="B458" s="135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</row>
    <row r="459" spans="2:12">
      <c r="B459" s="135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</row>
    <row r="460" spans="2:12">
      <c r="B460" s="135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</row>
    <row r="461" spans="2:12">
      <c r="B461" s="135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</row>
    <row r="462" spans="2:12">
      <c r="B462" s="135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</row>
    <row r="463" spans="2:12">
      <c r="B463" s="135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</row>
    <row r="464" spans="2:12">
      <c r="B464" s="135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</row>
    <row r="465" spans="2:12">
      <c r="B465" s="135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</row>
    <row r="466" spans="2:12">
      <c r="B466" s="135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</row>
    <row r="467" spans="2:12">
      <c r="B467" s="135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</row>
    <row r="468" spans="2:12">
      <c r="B468" s="135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</row>
    <row r="469" spans="2:12">
      <c r="B469" s="135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</row>
    <row r="470" spans="2:12">
      <c r="B470" s="135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</row>
    <row r="471" spans="2:12">
      <c r="B471" s="135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</row>
    <row r="472" spans="2:12">
      <c r="B472" s="135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</row>
    <row r="473" spans="2:12">
      <c r="B473" s="135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</row>
    <row r="474" spans="2:12">
      <c r="B474" s="135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</row>
    <row r="475" spans="2:12">
      <c r="B475" s="135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</row>
    <row r="476" spans="2:12">
      <c r="B476" s="135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</row>
    <row r="477" spans="2:12">
      <c r="B477" s="135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</row>
    <row r="478" spans="2:12">
      <c r="B478" s="135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</row>
    <row r="479" spans="2:12">
      <c r="B479" s="135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</row>
    <row r="480" spans="2:12">
      <c r="B480" s="135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</row>
    <row r="481" spans="2:12">
      <c r="B481" s="135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</row>
    <row r="482" spans="2:12">
      <c r="B482" s="135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</row>
    <row r="483" spans="2:12">
      <c r="B483" s="135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</row>
    <row r="484" spans="2:12">
      <c r="B484" s="135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</row>
    <row r="485" spans="2:12">
      <c r="B485" s="135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</row>
    <row r="486" spans="2:12">
      <c r="B486" s="135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</row>
    <row r="487" spans="2:12">
      <c r="B487" s="135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</row>
    <row r="488" spans="2:12">
      <c r="B488" s="135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</row>
    <row r="489" spans="2:12">
      <c r="B489" s="135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</row>
    <row r="490" spans="2:12">
      <c r="B490" s="135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</row>
    <row r="491" spans="2:12">
      <c r="B491" s="135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</row>
    <row r="492" spans="2:12">
      <c r="B492" s="135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</row>
    <row r="493" spans="2:12">
      <c r="B493" s="135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</row>
    <row r="494" spans="2:12">
      <c r="B494" s="135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</row>
    <row r="495" spans="2:12">
      <c r="B495" s="135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</row>
    <row r="496" spans="2:12">
      <c r="B496" s="135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</row>
    <row r="497" spans="2:12">
      <c r="B497" s="135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</row>
    <row r="498" spans="2:12">
      <c r="B498" s="135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</row>
    <row r="499" spans="2:12">
      <c r="B499" s="135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</row>
    <row r="500" spans="2:12">
      <c r="B500" s="135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</row>
    <row r="501" spans="2:12">
      <c r="B501" s="135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</row>
    <row r="502" spans="2:12">
      <c r="B502" s="135"/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</row>
    <row r="503" spans="2:12">
      <c r="B503" s="135"/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</row>
    <row r="504" spans="2:12">
      <c r="B504" s="135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</row>
    <row r="505" spans="2:12">
      <c r="B505" s="135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</row>
    <row r="506" spans="2:12">
      <c r="B506" s="135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</row>
    <row r="507" spans="2:12">
      <c r="B507" s="135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</row>
    <row r="508" spans="2:12">
      <c r="B508" s="135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</row>
    <row r="509" spans="2:12">
      <c r="B509" s="135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</row>
    <row r="510" spans="2:12">
      <c r="B510" s="135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</row>
    <row r="511" spans="2:12">
      <c r="B511" s="135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</row>
    <row r="512" spans="2:12">
      <c r="B512" s="135"/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</row>
    <row r="513" spans="2:12">
      <c r="B513" s="135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</row>
    <row r="514" spans="2:12">
      <c r="B514" s="135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</row>
    <row r="515" spans="2:12">
      <c r="B515" s="135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</row>
    <row r="516" spans="2:12">
      <c r="B516" s="135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</row>
    <row r="517" spans="2:12">
      <c r="B517" s="135"/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</row>
    <row r="518" spans="2:12">
      <c r="B518" s="135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</row>
    <row r="519" spans="2:12">
      <c r="B519" s="135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</row>
    <row r="520" spans="2:12">
      <c r="B520" s="135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</row>
    <row r="521" spans="2:12">
      <c r="B521" s="135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</row>
    <row r="522" spans="2:12">
      <c r="B522" s="135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</row>
    <row r="523" spans="2:12">
      <c r="B523" s="135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</row>
    <row r="524" spans="2:12">
      <c r="B524" s="135"/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</row>
    <row r="525" spans="2:12">
      <c r="B525" s="135"/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</row>
    <row r="526" spans="2:12">
      <c r="B526" s="135"/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</row>
    <row r="527" spans="2:12">
      <c r="B527" s="135"/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</row>
    <row r="528" spans="2:12">
      <c r="B528" s="135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</row>
    <row r="529" spans="2:12">
      <c r="B529" s="135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</row>
    <row r="530" spans="2:12">
      <c r="B530" s="135"/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</row>
    <row r="531" spans="2:12">
      <c r="B531" s="135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</row>
    <row r="532" spans="2:12">
      <c r="B532" s="135"/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</row>
    <row r="533" spans="2:12">
      <c r="B533" s="135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</row>
    <row r="534" spans="2:12">
      <c r="B534" s="135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</row>
    <row r="535" spans="2:12">
      <c r="B535" s="135"/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</row>
    <row r="536" spans="2:12">
      <c r="B536" s="135"/>
      <c r="C536" s="136"/>
      <c r="D536" s="136"/>
      <c r="E536" s="136"/>
      <c r="F536" s="136"/>
      <c r="G536" s="136"/>
      <c r="H536" s="136"/>
      <c r="I536" s="136"/>
      <c r="J536" s="136"/>
      <c r="K536" s="136"/>
      <c r="L536" s="136"/>
    </row>
    <row r="537" spans="2:12">
      <c r="B537" s="135"/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</row>
    <row r="538" spans="2:12">
      <c r="B538" s="135"/>
      <c r="C538" s="136"/>
      <c r="D538" s="136"/>
      <c r="E538" s="136"/>
      <c r="F538" s="136"/>
      <c r="G538" s="136"/>
      <c r="H538" s="136"/>
      <c r="I538" s="136"/>
      <c r="J538" s="136"/>
      <c r="K538" s="136"/>
      <c r="L538" s="136"/>
    </row>
    <row r="539" spans="2:12">
      <c r="B539" s="135"/>
      <c r="C539" s="136"/>
      <c r="D539" s="136"/>
      <c r="E539" s="136"/>
      <c r="F539" s="136"/>
      <c r="G539" s="136"/>
      <c r="H539" s="136"/>
      <c r="I539" s="136"/>
      <c r="J539" s="136"/>
      <c r="K539" s="136"/>
      <c r="L539" s="136"/>
    </row>
    <row r="540" spans="2:12">
      <c r="B540" s="135"/>
      <c r="C540" s="136"/>
      <c r="D540" s="136"/>
      <c r="E540" s="136"/>
      <c r="F540" s="136"/>
      <c r="G540" s="136"/>
      <c r="H540" s="136"/>
      <c r="I540" s="136"/>
      <c r="J540" s="136"/>
      <c r="K540" s="136"/>
      <c r="L540" s="136"/>
    </row>
    <row r="541" spans="2:12">
      <c r="B541" s="135"/>
      <c r="C541" s="136"/>
      <c r="D541" s="136"/>
      <c r="E541" s="136"/>
      <c r="F541" s="136"/>
      <c r="G541" s="136"/>
      <c r="H541" s="136"/>
      <c r="I541" s="136"/>
      <c r="J541" s="136"/>
      <c r="K541" s="136"/>
      <c r="L541" s="136"/>
    </row>
    <row r="542" spans="2:12">
      <c r="B542" s="135"/>
      <c r="C542" s="136"/>
      <c r="D542" s="136"/>
      <c r="E542" s="136"/>
      <c r="F542" s="136"/>
      <c r="G542" s="136"/>
      <c r="H542" s="136"/>
      <c r="I542" s="136"/>
      <c r="J542" s="136"/>
      <c r="K542" s="136"/>
      <c r="L542" s="136"/>
    </row>
    <row r="543" spans="2:12">
      <c r="B543" s="135"/>
      <c r="C543" s="136"/>
      <c r="D543" s="136"/>
      <c r="E543" s="136"/>
      <c r="F543" s="136"/>
      <c r="G543" s="136"/>
      <c r="H543" s="136"/>
      <c r="I543" s="136"/>
      <c r="J543" s="136"/>
      <c r="K543" s="136"/>
      <c r="L543" s="136"/>
    </row>
    <row r="544" spans="2:12">
      <c r="B544" s="135"/>
      <c r="C544" s="136"/>
      <c r="D544" s="136"/>
      <c r="E544" s="136"/>
      <c r="F544" s="136"/>
      <c r="G544" s="136"/>
      <c r="H544" s="136"/>
      <c r="I544" s="136"/>
      <c r="J544" s="136"/>
      <c r="K544" s="136"/>
      <c r="L544" s="136"/>
    </row>
    <row r="545" spans="2:12">
      <c r="B545" s="135"/>
      <c r="C545" s="136"/>
      <c r="D545" s="136"/>
      <c r="E545" s="136"/>
      <c r="F545" s="136"/>
      <c r="G545" s="136"/>
      <c r="H545" s="136"/>
      <c r="I545" s="136"/>
      <c r="J545" s="136"/>
      <c r="K545" s="136"/>
      <c r="L545" s="136"/>
    </row>
    <row r="546" spans="2:12">
      <c r="B546" s="135"/>
      <c r="C546" s="136"/>
      <c r="D546" s="136"/>
      <c r="E546" s="136"/>
      <c r="F546" s="136"/>
      <c r="G546" s="136"/>
      <c r="H546" s="136"/>
      <c r="I546" s="136"/>
      <c r="J546" s="136"/>
      <c r="K546" s="136"/>
      <c r="L546" s="136"/>
    </row>
    <row r="547" spans="2:12">
      <c r="B547" s="135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</row>
    <row r="548" spans="2:12">
      <c r="B548" s="135"/>
      <c r="C548" s="136"/>
      <c r="D548" s="136"/>
      <c r="E548" s="136"/>
      <c r="F548" s="136"/>
      <c r="G548" s="136"/>
      <c r="H548" s="136"/>
      <c r="I548" s="136"/>
      <c r="J548" s="136"/>
      <c r="K548" s="136"/>
      <c r="L548" s="136"/>
    </row>
    <row r="549" spans="2:12">
      <c r="B549" s="135"/>
      <c r="C549" s="136"/>
      <c r="D549" s="136"/>
      <c r="E549" s="136"/>
      <c r="F549" s="136"/>
      <c r="G549" s="136"/>
      <c r="H549" s="136"/>
      <c r="I549" s="136"/>
      <c r="J549" s="136"/>
      <c r="K549" s="136"/>
      <c r="L549" s="136"/>
    </row>
    <row r="550" spans="2:12">
      <c r="B550" s="135"/>
      <c r="C550" s="136"/>
      <c r="D550" s="136"/>
      <c r="E550" s="136"/>
      <c r="F550" s="136"/>
      <c r="G550" s="136"/>
      <c r="H550" s="136"/>
      <c r="I550" s="136"/>
      <c r="J550" s="136"/>
      <c r="K550" s="136"/>
      <c r="L550" s="136"/>
    </row>
    <row r="551" spans="2:12">
      <c r="B551" s="135"/>
      <c r="C551" s="136"/>
      <c r="D551" s="136"/>
      <c r="E551" s="136"/>
      <c r="F551" s="136"/>
      <c r="G551" s="136"/>
      <c r="H551" s="136"/>
      <c r="I551" s="136"/>
      <c r="J551" s="136"/>
      <c r="K551" s="136"/>
      <c r="L551" s="136"/>
    </row>
    <row r="552" spans="2:12">
      <c r="B552" s="135"/>
      <c r="C552" s="136"/>
      <c r="D552" s="136"/>
      <c r="E552" s="136"/>
      <c r="F552" s="136"/>
      <c r="G552" s="136"/>
      <c r="H552" s="136"/>
      <c r="I552" s="136"/>
      <c r="J552" s="136"/>
      <c r="K552" s="136"/>
      <c r="L552" s="136"/>
    </row>
    <row r="553" spans="2:12">
      <c r="B553" s="135"/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</row>
    <row r="554" spans="2:12">
      <c r="B554" s="135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</row>
    <row r="555" spans="2:12">
      <c r="B555" s="135"/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</row>
    <row r="556" spans="2:12">
      <c r="B556" s="135"/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</row>
    <row r="557" spans="2:12">
      <c r="B557" s="135"/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</row>
    <row r="558" spans="2:12">
      <c r="B558" s="135"/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</row>
    <row r="559" spans="2:12">
      <c r="B559" s="135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</row>
    <row r="560" spans="2:12">
      <c r="B560" s="135"/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</row>
    <row r="561" spans="2:12">
      <c r="B561" s="135"/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</row>
    <row r="562" spans="2:12">
      <c r="B562" s="135"/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</row>
    <row r="563" spans="2:12">
      <c r="B563" s="135"/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</row>
    <row r="564" spans="2:12">
      <c r="B564" s="135"/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</row>
    <row r="565" spans="2:12">
      <c r="B565" s="135"/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</row>
    <row r="566" spans="2:12">
      <c r="B566" s="135"/>
      <c r="C566" s="136"/>
      <c r="D566" s="136"/>
      <c r="E566" s="136"/>
      <c r="F566" s="136"/>
      <c r="G566" s="136"/>
      <c r="H566" s="136"/>
      <c r="I566" s="136"/>
      <c r="J566" s="136"/>
      <c r="K566" s="136"/>
      <c r="L566" s="136"/>
    </row>
    <row r="567" spans="2:12">
      <c r="B567" s="135"/>
      <c r="C567" s="136"/>
      <c r="D567" s="136"/>
      <c r="E567" s="136"/>
      <c r="F567" s="136"/>
      <c r="G567" s="136"/>
      <c r="H567" s="136"/>
      <c r="I567" s="136"/>
      <c r="J567" s="136"/>
      <c r="K567" s="136"/>
      <c r="L567" s="136"/>
    </row>
    <row r="568" spans="2:12">
      <c r="B568" s="135"/>
      <c r="C568" s="136"/>
      <c r="D568" s="136"/>
      <c r="E568" s="136"/>
      <c r="F568" s="136"/>
      <c r="G568" s="136"/>
      <c r="H568" s="136"/>
      <c r="I568" s="136"/>
      <c r="J568" s="136"/>
      <c r="K568" s="136"/>
      <c r="L568" s="136"/>
    </row>
    <row r="569" spans="2:12">
      <c r="B569" s="135"/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</row>
    <row r="570" spans="2:12">
      <c r="B570" s="135"/>
      <c r="C570" s="136"/>
      <c r="D570" s="136"/>
      <c r="E570" s="136"/>
      <c r="F570" s="136"/>
      <c r="G570" s="136"/>
      <c r="H570" s="136"/>
      <c r="I570" s="136"/>
      <c r="J570" s="136"/>
      <c r="K570" s="136"/>
      <c r="L570" s="136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86</v>
      </c>
      <c r="C6" s="13" t="s">
        <v>47</v>
      </c>
      <c r="E6" s="13" t="s">
        <v>120</v>
      </c>
      <c r="I6" s="13" t="s">
        <v>15</v>
      </c>
      <c r="J6" s="13" t="s">
        <v>69</v>
      </c>
      <c r="M6" s="13" t="s">
        <v>104</v>
      </c>
      <c r="Q6" s="13" t="s">
        <v>17</v>
      </c>
      <c r="R6" s="13" t="s">
        <v>19</v>
      </c>
      <c r="U6" s="13" t="s">
        <v>65</v>
      </c>
      <c r="W6" s="14" t="s">
        <v>61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90</v>
      </c>
      <c r="C8" s="30" t="s">
        <v>47</v>
      </c>
      <c r="D8" s="30" t="s">
        <v>122</v>
      </c>
      <c r="I8" s="30" t="s">
        <v>15</v>
      </c>
      <c r="J8" s="30" t="s">
        <v>69</v>
      </c>
      <c r="K8" s="30" t="s">
        <v>105</v>
      </c>
      <c r="L8" s="30" t="s">
        <v>18</v>
      </c>
      <c r="M8" s="30" t="s">
        <v>104</v>
      </c>
      <c r="Q8" s="30" t="s">
        <v>17</v>
      </c>
      <c r="R8" s="30" t="s">
        <v>19</v>
      </c>
      <c r="S8" s="30" t="s">
        <v>0</v>
      </c>
      <c r="T8" s="30" t="s">
        <v>108</v>
      </c>
      <c r="U8" s="30" t="s">
        <v>65</v>
      </c>
      <c r="V8" s="30" t="s">
        <v>62</v>
      </c>
      <c r="W8" s="31" t="s">
        <v>114</v>
      </c>
    </row>
    <row r="9" spans="2:25" ht="31.5">
      <c r="B9" s="48" t="str">
        <f>'תעודות חוב מסחריות '!B7:T7</f>
        <v>2. תעודות חוב מסחריות</v>
      </c>
      <c r="C9" s="13" t="s">
        <v>47</v>
      </c>
      <c r="D9" s="13" t="s">
        <v>122</v>
      </c>
      <c r="E9" s="41" t="s">
        <v>120</v>
      </c>
      <c r="G9" s="13" t="s">
        <v>68</v>
      </c>
      <c r="I9" s="13" t="s">
        <v>15</v>
      </c>
      <c r="J9" s="13" t="s">
        <v>69</v>
      </c>
      <c r="K9" s="13" t="s">
        <v>105</v>
      </c>
      <c r="L9" s="13" t="s">
        <v>18</v>
      </c>
      <c r="M9" s="13" t="s">
        <v>104</v>
      </c>
      <c r="Q9" s="13" t="s">
        <v>17</v>
      </c>
      <c r="R9" s="13" t="s">
        <v>19</v>
      </c>
      <c r="S9" s="13" t="s">
        <v>0</v>
      </c>
      <c r="T9" s="13" t="s">
        <v>108</v>
      </c>
      <c r="U9" s="13" t="s">
        <v>65</v>
      </c>
      <c r="V9" s="13" t="s">
        <v>62</v>
      </c>
      <c r="W9" s="38" t="s">
        <v>114</v>
      </c>
    </row>
    <row r="10" spans="2:25" ht="31.5">
      <c r="B10" s="48" t="str">
        <f>'אג"ח קונצרני'!B7:U7</f>
        <v>3. אג"ח קונצרני</v>
      </c>
      <c r="C10" s="30" t="s">
        <v>47</v>
      </c>
      <c r="D10" s="13" t="s">
        <v>122</v>
      </c>
      <c r="E10" s="41" t="s">
        <v>120</v>
      </c>
      <c r="G10" s="30" t="s">
        <v>68</v>
      </c>
      <c r="I10" s="30" t="s">
        <v>15</v>
      </c>
      <c r="J10" s="30" t="s">
        <v>69</v>
      </c>
      <c r="K10" s="30" t="s">
        <v>105</v>
      </c>
      <c r="L10" s="30" t="s">
        <v>18</v>
      </c>
      <c r="M10" s="30" t="s">
        <v>104</v>
      </c>
      <c r="Q10" s="30" t="s">
        <v>17</v>
      </c>
      <c r="R10" s="30" t="s">
        <v>19</v>
      </c>
      <c r="S10" s="30" t="s">
        <v>0</v>
      </c>
      <c r="T10" s="30" t="s">
        <v>108</v>
      </c>
      <c r="U10" s="30" t="s">
        <v>65</v>
      </c>
      <c r="V10" s="13" t="s">
        <v>62</v>
      </c>
      <c r="W10" s="31" t="s">
        <v>114</v>
      </c>
    </row>
    <row r="11" spans="2:25" ht="31.5">
      <c r="B11" s="48" t="str">
        <f>מניות!B7</f>
        <v>4. מניות</v>
      </c>
      <c r="C11" s="30" t="s">
        <v>47</v>
      </c>
      <c r="D11" s="13" t="s">
        <v>122</v>
      </c>
      <c r="E11" s="41" t="s">
        <v>120</v>
      </c>
      <c r="H11" s="30" t="s">
        <v>104</v>
      </c>
      <c r="S11" s="30" t="s">
        <v>0</v>
      </c>
      <c r="T11" s="13" t="s">
        <v>108</v>
      </c>
      <c r="U11" s="13" t="s">
        <v>65</v>
      </c>
      <c r="V11" s="13" t="s">
        <v>62</v>
      </c>
      <c r="W11" s="14" t="s">
        <v>114</v>
      </c>
    </row>
    <row r="12" spans="2:25" ht="31.5">
      <c r="B12" s="48" t="str">
        <f>'קרנות סל'!B7:N7</f>
        <v>5. קרנות סל</v>
      </c>
      <c r="C12" s="30" t="s">
        <v>47</v>
      </c>
      <c r="D12" s="13" t="s">
        <v>122</v>
      </c>
      <c r="E12" s="41" t="s">
        <v>120</v>
      </c>
      <c r="H12" s="30" t="s">
        <v>104</v>
      </c>
      <c r="S12" s="30" t="s">
        <v>0</v>
      </c>
      <c r="T12" s="30" t="s">
        <v>108</v>
      </c>
      <c r="U12" s="30" t="s">
        <v>65</v>
      </c>
      <c r="V12" s="30" t="s">
        <v>62</v>
      </c>
      <c r="W12" s="31" t="s">
        <v>114</v>
      </c>
    </row>
    <row r="13" spans="2:25" ht="31.5">
      <c r="B13" s="48" t="str">
        <f>'קרנות נאמנות'!B7:O7</f>
        <v>6. קרנות נאמנות</v>
      </c>
      <c r="C13" s="30" t="s">
        <v>47</v>
      </c>
      <c r="D13" s="30" t="s">
        <v>122</v>
      </c>
      <c r="G13" s="30" t="s">
        <v>68</v>
      </c>
      <c r="H13" s="30" t="s">
        <v>104</v>
      </c>
      <c r="S13" s="30" t="s">
        <v>0</v>
      </c>
      <c r="T13" s="30" t="s">
        <v>108</v>
      </c>
      <c r="U13" s="30" t="s">
        <v>65</v>
      </c>
      <c r="V13" s="30" t="s">
        <v>62</v>
      </c>
      <c r="W13" s="31" t="s">
        <v>114</v>
      </c>
    </row>
    <row r="14" spans="2:25" ht="31.5">
      <c r="B14" s="48" t="str">
        <f>'כתבי אופציה'!B7:L7</f>
        <v>7. כתבי אופציה</v>
      </c>
      <c r="C14" s="30" t="s">
        <v>47</v>
      </c>
      <c r="D14" s="30" t="s">
        <v>122</v>
      </c>
      <c r="G14" s="30" t="s">
        <v>68</v>
      </c>
      <c r="H14" s="30" t="s">
        <v>104</v>
      </c>
      <c r="S14" s="30" t="s">
        <v>0</v>
      </c>
      <c r="T14" s="30" t="s">
        <v>108</v>
      </c>
      <c r="U14" s="30" t="s">
        <v>65</v>
      </c>
      <c r="V14" s="30" t="s">
        <v>62</v>
      </c>
      <c r="W14" s="31" t="s">
        <v>114</v>
      </c>
    </row>
    <row r="15" spans="2:25" ht="31.5">
      <c r="B15" s="48" t="str">
        <f>אופציות!B7</f>
        <v>8. אופציות</v>
      </c>
      <c r="C15" s="30" t="s">
        <v>47</v>
      </c>
      <c r="D15" s="30" t="s">
        <v>122</v>
      </c>
      <c r="G15" s="30" t="s">
        <v>68</v>
      </c>
      <c r="H15" s="30" t="s">
        <v>104</v>
      </c>
      <c r="S15" s="30" t="s">
        <v>0</v>
      </c>
      <c r="T15" s="30" t="s">
        <v>108</v>
      </c>
      <c r="U15" s="30" t="s">
        <v>65</v>
      </c>
      <c r="V15" s="30" t="s">
        <v>62</v>
      </c>
      <c r="W15" s="31" t="s">
        <v>114</v>
      </c>
    </row>
    <row r="16" spans="2:25" ht="31.5">
      <c r="B16" s="48" t="str">
        <f>'חוזים עתידיים'!B7:I7</f>
        <v>9. חוזים עתידיים</v>
      </c>
      <c r="C16" s="30" t="s">
        <v>47</v>
      </c>
      <c r="D16" s="30" t="s">
        <v>122</v>
      </c>
      <c r="G16" s="30" t="s">
        <v>68</v>
      </c>
      <c r="H16" s="30" t="s">
        <v>104</v>
      </c>
      <c r="S16" s="30" t="s">
        <v>0</v>
      </c>
      <c r="T16" s="31" t="s">
        <v>108</v>
      </c>
    </row>
    <row r="17" spans="2:25" ht="31.5">
      <c r="B17" s="48" t="str">
        <f>'מוצרים מובנים'!B7:Q7</f>
        <v>10. מוצרים מובנים</v>
      </c>
      <c r="C17" s="30" t="s">
        <v>47</v>
      </c>
      <c r="F17" s="13" t="s">
        <v>53</v>
      </c>
      <c r="I17" s="30" t="s">
        <v>15</v>
      </c>
      <c r="J17" s="30" t="s">
        <v>69</v>
      </c>
      <c r="K17" s="30" t="s">
        <v>105</v>
      </c>
      <c r="L17" s="30" t="s">
        <v>18</v>
      </c>
      <c r="M17" s="30" t="s">
        <v>104</v>
      </c>
      <c r="Q17" s="30" t="s">
        <v>17</v>
      </c>
      <c r="R17" s="30" t="s">
        <v>19</v>
      </c>
      <c r="S17" s="30" t="s">
        <v>0</v>
      </c>
      <c r="T17" s="30" t="s">
        <v>108</v>
      </c>
      <c r="U17" s="30" t="s">
        <v>65</v>
      </c>
      <c r="V17" s="30" t="s">
        <v>62</v>
      </c>
      <c r="W17" s="31" t="s">
        <v>114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47</v>
      </c>
      <c r="I19" s="30" t="s">
        <v>15</v>
      </c>
      <c r="J19" s="30" t="s">
        <v>69</v>
      </c>
      <c r="K19" s="30" t="s">
        <v>105</v>
      </c>
      <c r="L19" s="30" t="s">
        <v>18</v>
      </c>
      <c r="M19" s="30" t="s">
        <v>104</v>
      </c>
      <c r="Q19" s="30" t="s">
        <v>17</v>
      </c>
      <c r="R19" s="30" t="s">
        <v>19</v>
      </c>
      <c r="S19" s="30" t="s">
        <v>0</v>
      </c>
      <c r="T19" s="30" t="s">
        <v>108</v>
      </c>
      <c r="U19" s="30" t="s">
        <v>113</v>
      </c>
      <c r="V19" s="30" t="s">
        <v>62</v>
      </c>
      <c r="W19" s="31" t="s">
        <v>114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47</v>
      </c>
      <c r="D20" s="41" t="s">
        <v>121</v>
      </c>
      <c r="E20" s="41" t="s">
        <v>120</v>
      </c>
      <c r="G20" s="30" t="s">
        <v>68</v>
      </c>
      <c r="I20" s="30" t="s">
        <v>15</v>
      </c>
      <c r="J20" s="30" t="s">
        <v>69</v>
      </c>
      <c r="K20" s="30" t="s">
        <v>105</v>
      </c>
      <c r="L20" s="30" t="s">
        <v>18</v>
      </c>
      <c r="M20" s="30" t="s">
        <v>104</v>
      </c>
      <c r="Q20" s="30" t="s">
        <v>17</v>
      </c>
      <c r="R20" s="30" t="s">
        <v>19</v>
      </c>
      <c r="S20" s="30" t="s">
        <v>0</v>
      </c>
      <c r="T20" s="30" t="s">
        <v>108</v>
      </c>
      <c r="U20" s="30" t="s">
        <v>113</v>
      </c>
      <c r="V20" s="30" t="s">
        <v>62</v>
      </c>
      <c r="W20" s="31" t="s">
        <v>114</v>
      </c>
    </row>
    <row r="21" spans="2:25" ht="31.5">
      <c r="B21" s="48" t="str">
        <f>'לא סחיר - אג"ח קונצרני'!B7:S7</f>
        <v>3. אג"ח קונצרני</v>
      </c>
      <c r="C21" s="30" t="s">
        <v>47</v>
      </c>
      <c r="D21" s="41" t="s">
        <v>121</v>
      </c>
      <c r="E21" s="41" t="s">
        <v>120</v>
      </c>
      <c r="G21" s="30" t="s">
        <v>68</v>
      </c>
      <c r="I21" s="30" t="s">
        <v>15</v>
      </c>
      <c r="J21" s="30" t="s">
        <v>69</v>
      </c>
      <c r="K21" s="30" t="s">
        <v>105</v>
      </c>
      <c r="L21" s="30" t="s">
        <v>18</v>
      </c>
      <c r="M21" s="30" t="s">
        <v>104</v>
      </c>
      <c r="Q21" s="30" t="s">
        <v>17</v>
      </c>
      <c r="R21" s="30" t="s">
        <v>19</v>
      </c>
      <c r="S21" s="30" t="s">
        <v>0</v>
      </c>
      <c r="T21" s="30" t="s">
        <v>108</v>
      </c>
      <c r="U21" s="30" t="s">
        <v>113</v>
      </c>
      <c r="V21" s="30" t="s">
        <v>62</v>
      </c>
      <c r="W21" s="31" t="s">
        <v>114</v>
      </c>
    </row>
    <row r="22" spans="2:25" ht="31.5">
      <c r="B22" s="48" t="str">
        <f>'לא סחיר - מניות'!B7:M7</f>
        <v>4. מניות</v>
      </c>
      <c r="C22" s="30" t="s">
        <v>47</v>
      </c>
      <c r="D22" s="41" t="s">
        <v>121</v>
      </c>
      <c r="E22" s="41" t="s">
        <v>120</v>
      </c>
      <c r="G22" s="30" t="s">
        <v>68</v>
      </c>
      <c r="H22" s="30" t="s">
        <v>104</v>
      </c>
      <c r="S22" s="30" t="s">
        <v>0</v>
      </c>
      <c r="T22" s="30" t="s">
        <v>108</v>
      </c>
      <c r="U22" s="30" t="s">
        <v>113</v>
      </c>
      <c r="V22" s="30" t="s">
        <v>62</v>
      </c>
      <c r="W22" s="31" t="s">
        <v>114</v>
      </c>
    </row>
    <row r="23" spans="2:25" ht="31.5">
      <c r="B23" s="48" t="str">
        <f>'לא סחיר - קרנות השקעה'!B7:K7</f>
        <v>5. קרנות השקעה</v>
      </c>
      <c r="C23" s="30" t="s">
        <v>47</v>
      </c>
      <c r="G23" s="30" t="s">
        <v>68</v>
      </c>
      <c r="H23" s="30" t="s">
        <v>104</v>
      </c>
      <c r="K23" s="30" t="s">
        <v>105</v>
      </c>
      <c r="S23" s="30" t="s">
        <v>0</v>
      </c>
      <c r="T23" s="30" t="s">
        <v>108</v>
      </c>
      <c r="U23" s="30" t="s">
        <v>113</v>
      </c>
      <c r="V23" s="30" t="s">
        <v>62</v>
      </c>
      <c r="W23" s="31" t="s">
        <v>114</v>
      </c>
    </row>
    <row r="24" spans="2:25" ht="31.5">
      <c r="B24" s="48" t="str">
        <f>'לא סחיר - כתבי אופציה'!B7:L7</f>
        <v>6. כתבי אופציה</v>
      </c>
      <c r="C24" s="30" t="s">
        <v>47</v>
      </c>
      <c r="G24" s="30" t="s">
        <v>68</v>
      </c>
      <c r="H24" s="30" t="s">
        <v>104</v>
      </c>
      <c r="K24" s="30" t="s">
        <v>105</v>
      </c>
      <c r="S24" s="30" t="s">
        <v>0</v>
      </c>
      <c r="T24" s="30" t="s">
        <v>108</v>
      </c>
      <c r="U24" s="30" t="s">
        <v>113</v>
      </c>
      <c r="V24" s="30" t="s">
        <v>62</v>
      </c>
      <c r="W24" s="31" t="s">
        <v>114</v>
      </c>
    </row>
    <row r="25" spans="2:25" ht="31.5">
      <c r="B25" s="48" t="str">
        <f>'לא סחיר - אופציות'!B7:L7</f>
        <v>7. אופציות</v>
      </c>
      <c r="C25" s="30" t="s">
        <v>47</v>
      </c>
      <c r="G25" s="30" t="s">
        <v>68</v>
      </c>
      <c r="H25" s="30" t="s">
        <v>104</v>
      </c>
      <c r="K25" s="30" t="s">
        <v>105</v>
      </c>
      <c r="S25" s="30" t="s">
        <v>0</v>
      </c>
      <c r="T25" s="30" t="s">
        <v>108</v>
      </c>
      <c r="U25" s="30" t="s">
        <v>113</v>
      </c>
      <c r="V25" s="30" t="s">
        <v>62</v>
      </c>
      <c r="W25" s="31" t="s">
        <v>114</v>
      </c>
    </row>
    <row r="26" spans="2:25" ht="31.5">
      <c r="B26" s="48" t="str">
        <f>'לא סחיר - חוזים עתידיים'!B7:K7</f>
        <v>8. חוזים עתידיים</v>
      </c>
      <c r="C26" s="30" t="s">
        <v>47</v>
      </c>
      <c r="G26" s="30" t="s">
        <v>68</v>
      </c>
      <c r="H26" s="30" t="s">
        <v>104</v>
      </c>
      <c r="K26" s="30" t="s">
        <v>105</v>
      </c>
      <c r="S26" s="30" t="s">
        <v>0</v>
      </c>
      <c r="T26" s="30" t="s">
        <v>108</v>
      </c>
      <c r="U26" s="30" t="s">
        <v>113</v>
      </c>
      <c r="V26" s="31" t="s">
        <v>114</v>
      </c>
    </row>
    <row r="27" spans="2:25" ht="31.5">
      <c r="B27" s="48" t="str">
        <f>'לא סחיר - מוצרים מובנים'!B7:Q7</f>
        <v>9. מוצרים מובנים</v>
      </c>
      <c r="C27" s="30" t="s">
        <v>47</v>
      </c>
      <c r="F27" s="30" t="s">
        <v>53</v>
      </c>
      <c r="I27" s="30" t="s">
        <v>15</v>
      </c>
      <c r="J27" s="30" t="s">
        <v>69</v>
      </c>
      <c r="K27" s="30" t="s">
        <v>105</v>
      </c>
      <c r="L27" s="30" t="s">
        <v>18</v>
      </c>
      <c r="M27" s="30" t="s">
        <v>104</v>
      </c>
      <c r="Q27" s="30" t="s">
        <v>17</v>
      </c>
      <c r="R27" s="30" t="s">
        <v>19</v>
      </c>
      <c r="S27" s="30" t="s">
        <v>0</v>
      </c>
      <c r="T27" s="30" t="s">
        <v>108</v>
      </c>
      <c r="U27" s="30" t="s">
        <v>113</v>
      </c>
      <c r="V27" s="30" t="s">
        <v>62</v>
      </c>
      <c r="W27" s="31" t="s">
        <v>114</v>
      </c>
    </row>
    <row r="28" spans="2:25" ht="31.5">
      <c r="B28" s="52" t="str">
        <f>הלוואות!B6</f>
        <v>1.ד. הלוואות:</v>
      </c>
      <c r="C28" s="30" t="s">
        <v>47</v>
      </c>
      <c r="I28" s="30" t="s">
        <v>15</v>
      </c>
      <c r="J28" s="30" t="s">
        <v>69</v>
      </c>
      <c r="L28" s="30" t="s">
        <v>18</v>
      </c>
      <c r="M28" s="30" t="s">
        <v>104</v>
      </c>
      <c r="Q28" s="13" t="s">
        <v>37</v>
      </c>
      <c r="R28" s="30" t="s">
        <v>19</v>
      </c>
      <c r="S28" s="30" t="s">
        <v>0</v>
      </c>
      <c r="T28" s="30" t="s">
        <v>108</v>
      </c>
      <c r="U28" s="30" t="s">
        <v>113</v>
      </c>
      <c r="V28" s="31" t="s">
        <v>114</v>
      </c>
    </row>
    <row r="29" spans="2:25" ht="47.25">
      <c r="B29" s="52" t="str">
        <f>'פקדונות מעל 3 חודשים'!B6:O6</f>
        <v>1.ה. פקדונות מעל 3 חודשים:</v>
      </c>
      <c r="C29" s="30" t="s">
        <v>47</v>
      </c>
      <c r="E29" s="30" t="s">
        <v>120</v>
      </c>
      <c r="I29" s="30" t="s">
        <v>15</v>
      </c>
      <c r="J29" s="30" t="s">
        <v>69</v>
      </c>
      <c r="L29" s="30" t="s">
        <v>18</v>
      </c>
      <c r="M29" s="30" t="s">
        <v>104</v>
      </c>
      <c r="O29" s="49" t="s">
        <v>55</v>
      </c>
      <c r="P29" s="50"/>
      <c r="R29" s="30" t="s">
        <v>19</v>
      </c>
      <c r="S29" s="30" t="s">
        <v>0</v>
      </c>
      <c r="T29" s="30" t="s">
        <v>108</v>
      </c>
      <c r="U29" s="30" t="s">
        <v>113</v>
      </c>
      <c r="V29" s="31" t="s">
        <v>114</v>
      </c>
    </row>
    <row r="30" spans="2:25" ht="63">
      <c r="B30" s="52" t="str">
        <f>'זכויות מקרקעין'!B6</f>
        <v>1. ו. זכויות במקרקעין:</v>
      </c>
      <c r="C30" s="13" t="s">
        <v>57</v>
      </c>
      <c r="N30" s="49" t="s">
        <v>87</v>
      </c>
      <c r="P30" s="50" t="s">
        <v>58</v>
      </c>
      <c r="U30" s="30" t="s">
        <v>113</v>
      </c>
      <c r="V30" s="14" t="s">
        <v>61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60</v>
      </c>
      <c r="R31" s="13" t="s">
        <v>56</v>
      </c>
      <c r="U31" s="30" t="s">
        <v>113</v>
      </c>
      <c r="V31" s="14" t="s">
        <v>61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110</v>
      </c>
      <c r="Y32" s="14" t="s">
        <v>109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56" t="s">
        <v>149</v>
      </c>
      <c r="C1" s="77" t="s" vm="1">
        <v>230</v>
      </c>
    </row>
    <row r="2" spans="2:12">
      <c r="B2" s="56" t="s">
        <v>148</v>
      </c>
      <c r="C2" s="77" t="s">
        <v>231</v>
      </c>
    </row>
    <row r="3" spans="2:12">
      <c r="B3" s="56" t="s">
        <v>150</v>
      </c>
      <c r="C3" s="77" t="s">
        <v>232</v>
      </c>
    </row>
    <row r="4" spans="2:12">
      <c r="B4" s="56" t="s">
        <v>151</v>
      </c>
      <c r="C4" s="77">
        <v>9453</v>
      </c>
    </row>
    <row r="6" spans="2:12" ht="26.25" customHeight="1">
      <c r="B6" s="166" t="s">
        <v>178</v>
      </c>
      <c r="C6" s="167"/>
      <c r="D6" s="167"/>
      <c r="E6" s="167"/>
      <c r="F6" s="167"/>
      <c r="G6" s="167"/>
      <c r="H6" s="167"/>
      <c r="I6" s="167"/>
      <c r="J6" s="167"/>
      <c r="K6" s="167"/>
      <c r="L6" s="168"/>
    </row>
    <row r="7" spans="2:12" ht="26.25" customHeight="1">
      <c r="B7" s="166" t="s">
        <v>101</v>
      </c>
      <c r="C7" s="167"/>
      <c r="D7" s="167"/>
      <c r="E7" s="167"/>
      <c r="F7" s="167"/>
      <c r="G7" s="167"/>
      <c r="H7" s="167"/>
      <c r="I7" s="167"/>
      <c r="J7" s="167"/>
      <c r="K7" s="167"/>
      <c r="L7" s="168"/>
    </row>
    <row r="8" spans="2:12" s="3" customFormat="1" ht="78.75">
      <c r="B8" s="22" t="s">
        <v>119</v>
      </c>
      <c r="C8" s="30" t="s">
        <v>47</v>
      </c>
      <c r="D8" s="30" t="s">
        <v>68</v>
      </c>
      <c r="E8" s="30" t="s">
        <v>104</v>
      </c>
      <c r="F8" s="30" t="s">
        <v>105</v>
      </c>
      <c r="G8" s="30" t="s">
        <v>206</v>
      </c>
      <c r="H8" s="30" t="s">
        <v>205</v>
      </c>
      <c r="I8" s="30" t="s">
        <v>113</v>
      </c>
      <c r="J8" s="30" t="s">
        <v>62</v>
      </c>
      <c r="K8" s="30" t="s">
        <v>152</v>
      </c>
      <c r="L8" s="31" t="s">
        <v>154</v>
      </c>
    </row>
    <row r="9" spans="2:12" s="3" customFormat="1" ht="21" customHeight="1">
      <c r="B9" s="15"/>
      <c r="C9" s="16"/>
      <c r="D9" s="16"/>
      <c r="E9" s="16"/>
      <c r="F9" s="16" t="s">
        <v>22</v>
      </c>
      <c r="G9" s="16" t="s">
        <v>213</v>
      </c>
      <c r="H9" s="16"/>
      <c r="I9" s="16" t="s">
        <v>209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2:12" ht="19.5" customHeight="1">
      <c r="B12" s="137" t="s">
        <v>222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12">
      <c r="B13" s="137" t="s">
        <v>115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12">
      <c r="B14" s="137" t="s">
        <v>204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12">
      <c r="B15" s="137" t="s">
        <v>212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12" s="6" customForma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 s="6" customForma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 s="6" customFormat="1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35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</row>
    <row r="112" spans="2:12">
      <c r="B112" s="135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</row>
    <row r="113" spans="2:12">
      <c r="B113" s="135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</row>
    <row r="114" spans="2:12"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</row>
    <row r="115" spans="2:12"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</row>
    <row r="116" spans="2:12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</row>
    <row r="117" spans="2:12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</row>
    <row r="118" spans="2:12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</row>
    <row r="119" spans="2:12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</row>
    <row r="120" spans="2:12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</row>
    <row r="121" spans="2:12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</row>
    <row r="122" spans="2:12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</row>
    <row r="123" spans="2:12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</row>
    <row r="124" spans="2:12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2:12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2:12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2:12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2:12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2:12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2:12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</row>
    <row r="131" spans="2:12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</row>
    <row r="132" spans="2:12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</row>
    <row r="133" spans="2:12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</row>
    <row r="134" spans="2:12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</row>
    <row r="135" spans="2:12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</row>
    <row r="136" spans="2:12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</row>
    <row r="137" spans="2:12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</row>
    <row r="138" spans="2:12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</row>
    <row r="139" spans="2:12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</row>
    <row r="140" spans="2:12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</row>
    <row r="141" spans="2:12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</row>
    <row r="142" spans="2:12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</row>
    <row r="143" spans="2:12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</row>
    <row r="144" spans="2:12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</row>
    <row r="145" spans="2:12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</row>
    <row r="146" spans="2:12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</row>
    <row r="147" spans="2:12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</row>
    <row r="148" spans="2:12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</row>
    <row r="149" spans="2:12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2:12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</row>
    <row r="151" spans="2:12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</row>
    <row r="152" spans="2:12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2:12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</row>
    <row r="154" spans="2:12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2:12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</row>
    <row r="156" spans="2:12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</row>
    <row r="157" spans="2:12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</row>
    <row r="158" spans="2:12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</row>
    <row r="159" spans="2:12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</row>
    <row r="160" spans="2:12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</row>
    <row r="161" spans="2:12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</row>
    <row r="162" spans="2:12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</row>
    <row r="163" spans="2:12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</row>
    <row r="164" spans="2:12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</row>
    <row r="165" spans="2:12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</row>
    <row r="166" spans="2:12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</row>
    <row r="167" spans="2:12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2:12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</row>
    <row r="169" spans="2:12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</row>
    <row r="170" spans="2:12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</row>
    <row r="171" spans="2:12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</row>
    <row r="172" spans="2:12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</row>
    <row r="173" spans="2:12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</row>
    <row r="174" spans="2:12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</row>
    <row r="175" spans="2:12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</row>
    <row r="176" spans="2:12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</row>
    <row r="177" spans="2:12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</row>
    <row r="178" spans="2:12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</row>
    <row r="179" spans="2:12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</row>
    <row r="180" spans="2:12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</row>
    <row r="181" spans="2:12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</row>
    <row r="182" spans="2:12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</row>
    <row r="183" spans="2:12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</row>
    <row r="184" spans="2:12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</row>
    <row r="185" spans="2:12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</row>
    <row r="186" spans="2:12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</row>
    <row r="187" spans="2:12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</row>
    <row r="188" spans="2:12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</row>
    <row r="189" spans="2:12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</row>
    <row r="190" spans="2:12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</row>
    <row r="191" spans="2:12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</row>
    <row r="192" spans="2:12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</row>
    <row r="193" spans="2:12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</row>
    <row r="194" spans="2:12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</row>
    <row r="195" spans="2:12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</row>
    <row r="196" spans="2:12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</row>
    <row r="197" spans="2:12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</row>
    <row r="198" spans="2:12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</row>
    <row r="199" spans="2:12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</row>
    <row r="200" spans="2:12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</row>
    <row r="201" spans="2:12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</row>
    <row r="202" spans="2:12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</row>
    <row r="203" spans="2:12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</row>
    <row r="204" spans="2:12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</row>
    <row r="205" spans="2:12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</row>
    <row r="206" spans="2:12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</row>
    <row r="207" spans="2:12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</row>
    <row r="208" spans="2:12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</row>
    <row r="209" spans="2:12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</row>
    <row r="210" spans="2:12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</row>
    <row r="211" spans="2:12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</row>
    <row r="212" spans="2:12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</row>
    <row r="213" spans="2:12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</row>
    <row r="214" spans="2:12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</row>
    <row r="215" spans="2:12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</row>
    <row r="216" spans="2:12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</row>
    <row r="217" spans="2:12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</row>
    <row r="218" spans="2:12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</row>
    <row r="219" spans="2:12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</row>
    <row r="220" spans="2:12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</row>
    <row r="221" spans="2:12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</row>
    <row r="222" spans="2:12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</row>
    <row r="223" spans="2:12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</row>
    <row r="224" spans="2:12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</row>
    <row r="225" spans="2:12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</row>
    <row r="226" spans="2:12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</row>
    <row r="227" spans="2:12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</row>
    <row r="228" spans="2:12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</row>
    <row r="229" spans="2:12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</row>
    <row r="230" spans="2:12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</row>
    <row r="231" spans="2:12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</row>
    <row r="232" spans="2:12"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</row>
    <row r="233" spans="2:12">
      <c r="B233" s="135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</row>
    <row r="234" spans="2:12">
      <c r="B234" s="135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</row>
    <row r="235" spans="2:12">
      <c r="B235" s="135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</row>
    <row r="236" spans="2:12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</row>
    <row r="237" spans="2:12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</row>
    <row r="238" spans="2:12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</row>
    <row r="239" spans="2:12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</row>
    <row r="240" spans="2:12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</row>
    <row r="241" spans="2:12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</row>
    <row r="242" spans="2:12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</row>
    <row r="243" spans="2:12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</row>
    <row r="244" spans="2:12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</row>
    <row r="245" spans="2:12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</row>
    <row r="246" spans="2:12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</row>
    <row r="247" spans="2:12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</row>
    <row r="248" spans="2:12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</row>
    <row r="249" spans="2:12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</row>
    <row r="250" spans="2:12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</row>
    <row r="251" spans="2:12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</row>
    <row r="252" spans="2:12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</row>
    <row r="253" spans="2:12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</row>
    <row r="254" spans="2:12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</row>
    <row r="255" spans="2:12">
      <c r="B255" s="135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</row>
    <row r="256" spans="2:12">
      <c r="B256" s="135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</row>
    <row r="257" spans="2:12">
      <c r="B257" s="135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</row>
    <row r="258" spans="2:12">
      <c r="B258" s="135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</row>
    <row r="259" spans="2:12">
      <c r="B259" s="135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</row>
    <row r="260" spans="2:12">
      <c r="B260" s="135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</row>
    <row r="261" spans="2:12">
      <c r="B261" s="135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</row>
    <row r="262" spans="2:12">
      <c r="B262" s="135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</row>
    <row r="263" spans="2:12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</row>
    <row r="264" spans="2:12"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</row>
    <row r="265" spans="2:12">
      <c r="B265" s="135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</row>
    <row r="266" spans="2:12">
      <c r="B266" s="135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</row>
    <row r="267" spans="2:12">
      <c r="B267" s="135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</row>
    <row r="268" spans="2:12">
      <c r="B268" s="135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</row>
    <row r="269" spans="2:12">
      <c r="B269" s="135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</row>
    <row r="270" spans="2:12">
      <c r="B270" s="135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</row>
    <row r="271" spans="2:12">
      <c r="B271" s="135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</row>
    <row r="272" spans="2:12">
      <c r="B272" s="135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</row>
    <row r="273" spans="2:12">
      <c r="B273" s="135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</row>
    <row r="274" spans="2:12">
      <c r="B274" s="135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</row>
    <row r="275" spans="2:12">
      <c r="B275" s="135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</row>
    <row r="276" spans="2:12">
      <c r="B276" s="135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</row>
    <row r="277" spans="2:12">
      <c r="B277" s="135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</row>
    <row r="278" spans="2:12">
      <c r="B278" s="135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</row>
    <row r="279" spans="2:12">
      <c r="B279" s="135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</row>
    <row r="280" spans="2:12">
      <c r="B280" s="135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</row>
    <row r="281" spans="2:12">
      <c r="B281" s="135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</row>
    <row r="282" spans="2:12">
      <c r="B282" s="135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</row>
    <row r="283" spans="2:12">
      <c r="B283" s="135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</row>
    <row r="284" spans="2:12">
      <c r="B284" s="135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</row>
    <row r="285" spans="2:12">
      <c r="B285" s="135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</row>
    <row r="286" spans="2:12">
      <c r="B286" s="135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</row>
    <row r="287" spans="2:12">
      <c r="B287" s="135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</row>
    <row r="288" spans="2:12">
      <c r="B288" s="135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</row>
    <row r="289" spans="2:12">
      <c r="B289" s="135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</row>
    <row r="290" spans="2:12">
      <c r="B290" s="135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</row>
    <row r="291" spans="2:12">
      <c r="B291" s="135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</row>
    <row r="292" spans="2:12">
      <c r="B292" s="135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</row>
    <row r="293" spans="2:12">
      <c r="B293" s="135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</row>
    <row r="294" spans="2:12">
      <c r="B294" s="135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</row>
    <row r="295" spans="2:12">
      <c r="B295" s="135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</row>
    <row r="296" spans="2:12">
      <c r="B296" s="135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</row>
    <row r="297" spans="2:12">
      <c r="B297" s="135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</row>
    <row r="298" spans="2:12">
      <c r="B298" s="135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</row>
    <row r="299" spans="2:12">
      <c r="B299" s="135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</row>
    <row r="300" spans="2:12">
      <c r="B300" s="135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</row>
    <row r="301" spans="2:12">
      <c r="B301" s="135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</row>
    <row r="302" spans="2:12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</row>
    <row r="303" spans="2:12">
      <c r="B303" s="135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</row>
    <row r="304" spans="2:12">
      <c r="B304" s="135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</row>
    <row r="305" spans="2:12">
      <c r="B305" s="135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</row>
    <row r="306" spans="2:12">
      <c r="B306" s="135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</row>
    <row r="307" spans="2:12">
      <c r="B307" s="135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</row>
    <row r="308" spans="2:12">
      <c r="B308" s="135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</row>
    <row r="309" spans="2:12">
      <c r="B309" s="135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</row>
    <row r="310" spans="2:12">
      <c r="B310" s="135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</row>
    <row r="311" spans="2:12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</row>
    <row r="312" spans="2:12">
      <c r="B312" s="135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</row>
    <row r="313" spans="2:12">
      <c r="B313" s="135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</row>
    <row r="314" spans="2:12">
      <c r="B314" s="135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</row>
    <row r="315" spans="2:12">
      <c r="B315" s="135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</row>
    <row r="316" spans="2:12">
      <c r="B316" s="135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</row>
    <row r="317" spans="2:12">
      <c r="B317" s="135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</row>
    <row r="318" spans="2:12">
      <c r="B318" s="135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</row>
    <row r="319" spans="2:12">
      <c r="B319" s="135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</row>
    <row r="320" spans="2:12">
      <c r="B320" s="135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</row>
    <row r="321" spans="2:12">
      <c r="B321" s="135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</row>
    <row r="322" spans="2:12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</row>
    <row r="323" spans="2:12">
      <c r="B323" s="135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</row>
    <row r="324" spans="2:12">
      <c r="B324" s="135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</row>
    <row r="325" spans="2:12">
      <c r="B325" s="135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</row>
    <row r="326" spans="2:12">
      <c r="B326" s="135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</row>
    <row r="327" spans="2:12">
      <c r="B327" s="135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</row>
    <row r="328" spans="2:12">
      <c r="B328" s="135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</row>
    <row r="329" spans="2:12">
      <c r="B329" s="135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</row>
    <row r="330" spans="2:12">
      <c r="B330" s="135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</row>
    <row r="331" spans="2:12">
      <c r="B331" s="135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</row>
    <row r="332" spans="2:12">
      <c r="B332" s="135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</row>
    <row r="333" spans="2:12">
      <c r="B333" s="135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</row>
    <row r="334" spans="2:12">
      <c r="B334" s="135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</row>
    <row r="335" spans="2:12">
      <c r="B335" s="135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</row>
    <row r="336" spans="2:12">
      <c r="B336" s="135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</row>
    <row r="337" spans="2:12">
      <c r="B337" s="135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</row>
    <row r="338" spans="2:12">
      <c r="B338" s="135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</row>
    <row r="339" spans="2:12">
      <c r="B339" s="135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</row>
    <row r="340" spans="2:12">
      <c r="B340" s="135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</row>
    <row r="341" spans="2:12">
      <c r="B341" s="135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</row>
    <row r="342" spans="2:12">
      <c r="B342" s="135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</row>
    <row r="343" spans="2:12">
      <c r="B343" s="135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</row>
    <row r="344" spans="2:12">
      <c r="B344" s="135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</row>
    <row r="345" spans="2:12">
      <c r="B345" s="135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</row>
    <row r="346" spans="2:12">
      <c r="B346" s="135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</row>
    <row r="347" spans="2:12">
      <c r="B347" s="135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</row>
    <row r="348" spans="2:12">
      <c r="B348" s="135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</row>
    <row r="349" spans="2:12">
      <c r="B349" s="135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</row>
    <row r="350" spans="2:12">
      <c r="B350" s="135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</row>
    <row r="351" spans="2:12">
      <c r="B351" s="135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</row>
    <row r="352" spans="2:12">
      <c r="B352" s="135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</row>
    <row r="353" spans="2:12">
      <c r="B353" s="135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</row>
    <row r="354" spans="2:12">
      <c r="B354" s="135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</row>
    <row r="355" spans="2:12">
      <c r="B355" s="135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</row>
    <row r="356" spans="2:12">
      <c r="B356" s="135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</row>
    <row r="357" spans="2:12">
      <c r="B357" s="135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</row>
    <row r="358" spans="2:12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</row>
    <row r="359" spans="2:12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</row>
    <row r="360" spans="2:12">
      <c r="B360" s="135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</row>
    <row r="361" spans="2:12">
      <c r="B361" s="135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</row>
    <row r="362" spans="2:12">
      <c r="B362" s="135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</row>
    <row r="363" spans="2:12">
      <c r="B363" s="135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</row>
    <row r="364" spans="2:12">
      <c r="B364" s="135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</row>
    <row r="365" spans="2:12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</row>
    <row r="366" spans="2:12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</row>
    <row r="367" spans="2:12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</row>
    <row r="368" spans="2:12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</row>
    <row r="369" spans="2:12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</row>
    <row r="370" spans="2:12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</row>
    <row r="371" spans="2:12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</row>
    <row r="372" spans="2:12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</row>
    <row r="373" spans="2:12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</row>
    <row r="374" spans="2:12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</row>
    <row r="375" spans="2:12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</row>
    <row r="376" spans="2:12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</row>
    <row r="377" spans="2:12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</row>
    <row r="378" spans="2:12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</row>
    <row r="379" spans="2:12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</row>
    <row r="380" spans="2:12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</row>
    <row r="381" spans="2:12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</row>
    <row r="382" spans="2:12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</row>
    <row r="383" spans="2:12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</row>
    <row r="384" spans="2:12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</row>
    <row r="385" spans="2:12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</row>
    <row r="386" spans="2:12">
      <c r="B386" s="135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</row>
    <row r="387" spans="2:12">
      <c r="B387" s="135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</row>
    <row r="388" spans="2:12">
      <c r="B388" s="135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</row>
    <row r="389" spans="2:12">
      <c r="B389" s="135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</row>
    <row r="390" spans="2:12">
      <c r="B390" s="135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</row>
    <row r="391" spans="2:12">
      <c r="B391" s="135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</row>
    <row r="392" spans="2:12">
      <c r="B392" s="135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</row>
    <row r="393" spans="2:12">
      <c r="B393" s="135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</row>
    <row r="394" spans="2:12">
      <c r="B394" s="135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</row>
    <row r="395" spans="2:12">
      <c r="B395" s="135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</row>
    <row r="396" spans="2:12">
      <c r="B396" s="135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</row>
    <row r="397" spans="2:12">
      <c r="B397" s="135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</row>
    <row r="398" spans="2:12">
      <c r="B398" s="135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</row>
    <row r="399" spans="2:12">
      <c r="B399" s="135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</row>
    <row r="400" spans="2:12">
      <c r="B400" s="135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</row>
    <row r="401" spans="2:12">
      <c r="B401" s="135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</row>
    <row r="402" spans="2:12">
      <c r="B402" s="135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</row>
    <row r="403" spans="2:12"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</row>
    <row r="404" spans="2:12">
      <c r="B404" s="135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</row>
    <row r="405" spans="2:12">
      <c r="B405" s="135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</row>
    <row r="406" spans="2:12">
      <c r="B406" s="135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</row>
    <row r="407" spans="2:12">
      <c r="B407" s="135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</row>
    <row r="408" spans="2:12">
      <c r="B408" s="135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</row>
    <row r="409" spans="2:12">
      <c r="B409" s="135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</row>
    <row r="410" spans="2:12">
      <c r="B410" s="135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</row>
    <row r="411" spans="2:12">
      <c r="B411" s="135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</row>
    <row r="412" spans="2:12">
      <c r="B412" s="135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</row>
    <row r="413" spans="2:12">
      <c r="B413" s="135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</row>
    <row r="414" spans="2:12">
      <c r="B414" s="135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</row>
    <row r="415" spans="2:12">
      <c r="B415" s="135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</row>
    <row r="416" spans="2:12">
      <c r="B416" s="135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</row>
    <row r="417" spans="2:12">
      <c r="B417" s="135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</row>
    <row r="418" spans="2:12">
      <c r="B418" s="135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</row>
    <row r="419" spans="2:12">
      <c r="B419" s="135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</row>
    <row r="420" spans="2:12">
      <c r="B420" s="135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</row>
    <row r="421" spans="2:12">
      <c r="B421" s="135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</row>
    <row r="422" spans="2:12">
      <c r="B422" s="135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</row>
    <row r="423" spans="2:12">
      <c r="B423" s="135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</row>
    <row r="424" spans="2:12">
      <c r="B424" s="135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</row>
    <row r="425" spans="2:12">
      <c r="B425" s="135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</row>
    <row r="426" spans="2:12">
      <c r="B426" s="135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</row>
    <row r="427" spans="2:12">
      <c r="B427" s="135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</row>
    <row r="428" spans="2:12">
      <c r="B428" s="135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</row>
    <row r="429" spans="2:12">
      <c r="B429" s="135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</row>
    <row r="430" spans="2:12">
      <c r="B430" s="135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</row>
    <row r="431" spans="2:12"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</row>
    <row r="432" spans="2:12">
      <c r="B432" s="135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</row>
    <row r="433" spans="2:12">
      <c r="B433" s="135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</row>
    <row r="434" spans="2:12">
      <c r="B434" s="135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</row>
    <row r="435" spans="2:12">
      <c r="B435" s="135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</row>
    <row r="436" spans="2:12">
      <c r="B436" s="135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</row>
    <row r="437" spans="2:12">
      <c r="B437" s="135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</row>
    <row r="438" spans="2:12">
      <c r="B438" s="135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</row>
    <row r="439" spans="2:12">
      <c r="B439" s="135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</row>
    <row r="440" spans="2:12">
      <c r="B440" s="135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</row>
    <row r="441" spans="2:12">
      <c r="B441" s="135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</row>
    <row r="442" spans="2:12">
      <c r="B442" s="135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</row>
    <row r="443" spans="2:12">
      <c r="B443" s="135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</row>
    <row r="444" spans="2:12">
      <c r="B444" s="135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</row>
    <row r="445" spans="2:12">
      <c r="B445" s="135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</row>
    <row r="446" spans="2:12">
      <c r="B446" s="135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</row>
    <row r="447" spans="2:12">
      <c r="B447" s="135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</row>
    <row r="448" spans="2:12">
      <c r="B448" s="135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</row>
    <row r="449" spans="2:12">
      <c r="B449" s="135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</row>
    <row r="450" spans="2:12">
      <c r="B450" s="135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</row>
    <row r="451" spans="2:12">
      <c r="B451" s="135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</row>
    <row r="452" spans="2:12">
      <c r="B452" s="135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</row>
    <row r="453" spans="2:12">
      <c r="B453" s="135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</row>
    <row r="454" spans="2:12">
      <c r="B454" s="135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</row>
    <row r="455" spans="2:12">
      <c r="B455" s="135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</row>
    <row r="456" spans="2:12">
      <c r="B456" s="135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</row>
    <row r="457" spans="2:12">
      <c r="B457" s="135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</row>
    <row r="458" spans="2:12">
      <c r="B458" s="135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</row>
    <row r="459" spans="2:12">
      <c r="B459" s="135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</row>
    <row r="460" spans="2:12">
      <c r="B460" s="135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</row>
    <row r="461" spans="2:12">
      <c r="B461" s="135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</row>
    <row r="462" spans="2:12">
      <c r="B462" s="135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</row>
    <row r="463" spans="2:12">
      <c r="B463" s="135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</row>
    <row r="464" spans="2:12">
      <c r="B464" s="135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</row>
    <row r="465" spans="2:12">
      <c r="B465" s="135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</row>
    <row r="466" spans="2:12">
      <c r="B466" s="135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</row>
    <row r="467" spans="2:12">
      <c r="B467" s="135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</row>
    <row r="468" spans="2:12">
      <c r="B468" s="135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</row>
    <row r="469" spans="2:12">
      <c r="B469" s="135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</row>
    <row r="470" spans="2:12">
      <c r="B470" s="135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</row>
    <row r="471" spans="2:12">
      <c r="B471" s="135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</row>
    <row r="472" spans="2:12">
      <c r="B472" s="135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</row>
    <row r="473" spans="2:12">
      <c r="B473" s="135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</row>
    <row r="474" spans="2:12">
      <c r="B474" s="135"/>
      <c r="C474" s="135"/>
      <c r="D474" s="135"/>
      <c r="E474" s="136"/>
      <c r="F474" s="136"/>
      <c r="G474" s="136"/>
      <c r="H474" s="136"/>
      <c r="I474" s="136"/>
      <c r="J474" s="136"/>
      <c r="K474" s="136"/>
      <c r="L474" s="136"/>
    </row>
    <row r="475" spans="2:12">
      <c r="B475" s="135"/>
      <c r="C475" s="135"/>
      <c r="D475" s="135"/>
      <c r="E475" s="136"/>
      <c r="F475" s="136"/>
      <c r="G475" s="136"/>
      <c r="H475" s="136"/>
      <c r="I475" s="136"/>
      <c r="J475" s="136"/>
      <c r="K475" s="136"/>
      <c r="L475" s="136"/>
    </row>
    <row r="476" spans="2:12">
      <c r="B476" s="135"/>
      <c r="C476" s="135"/>
      <c r="D476" s="135"/>
      <c r="E476" s="136"/>
      <c r="F476" s="136"/>
      <c r="G476" s="136"/>
      <c r="H476" s="136"/>
      <c r="I476" s="136"/>
      <c r="J476" s="136"/>
      <c r="K476" s="136"/>
      <c r="L476" s="136"/>
    </row>
    <row r="477" spans="2:12">
      <c r="B477" s="135"/>
      <c r="C477" s="135"/>
      <c r="D477" s="135"/>
      <c r="E477" s="136"/>
      <c r="F477" s="136"/>
      <c r="G477" s="136"/>
      <c r="H477" s="136"/>
      <c r="I477" s="136"/>
      <c r="J477" s="136"/>
      <c r="K477" s="136"/>
      <c r="L477" s="136"/>
    </row>
    <row r="478" spans="2:12">
      <c r="B478" s="135"/>
      <c r="C478" s="135"/>
      <c r="D478" s="135"/>
      <c r="E478" s="136"/>
      <c r="F478" s="136"/>
      <c r="G478" s="136"/>
      <c r="H478" s="136"/>
      <c r="I478" s="136"/>
      <c r="J478" s="136"/>
      <c r="K478" s="136"/>
      <c r="L478" s="136"/>
    </row>
    <row r="479" spans="2:12">
      <c r="B479" s="135"/>
      <c r="C479" s="135"/>
      <c r="D479" s="135"/>
      <c r="E479" s="136"/>
      <c r="F479" s="136"/>
      <c r="G479" s="136"/>
      <c r="H479" s="136"/>
      <c r="I479" s="136"/>
      <c r="J479" s="136"/>
      <c r="K479" s="136"/>
      <c r="L479" s="136"/>
    </row>
    <row r="480" spans="2:12">
      <c r="B480" s="135"/>
      <c r="C480" s="135"/>
      <c r="D480" s="135"/>
      <c r="E480" s="136"/>
      <c r="F480" s="136"/>
      <c r="G480" s="136"/>
      <c r="H480" s="136"/>
      <c r="I480" s="136"/>
      <c r="J480" s="136"/>
      <c r="K480" s="136"/>
      <c r="L480" s="136"/>
    </row>
    <row r="481" spans="2:12">
      <c r="B481" s="135"/>
      <c r="C481" s="135"/>
      <c r="D481" s="135"/>
      <c r="E481" s="136"/>
      <c r="F481" s="136"/>
      <c r="G481" s="136"/>
      <c r="H481" s="136"/>
      <c r="I481" s="136"/>
      <c r="J481" s="136"/>
      <c r="K481" s="136"/>
      <c r="L481" s="136"/>
    </row>
    <row r="482" spans="2:12">
      <c r="B482" s="135"/>
      <c r="C482" s="135"/>
      <c r="D482" s="135"/>
      <c r="E482" s="136"/>
      <c r="F482" s="136"/>
      <c r="G482" s="136"/>
      <c r="H482" s="136"/>
      <c r="I482" s="136"/>
      <c r="J482" s="136"/>
      <c r="K482" s="136"/>
      <c r="L482" s="136"/>
    </row>
    <row r="483" spans="2:12">
      <c r="B483" s="135"/>
      <c r="C483" s="135"/>
      <c r="D483" s="135"/>
      <c r="E483" s="136"/>
      <c r="F483" s="136"/>
      <c r="G483" s="136"/>
      <c r="H483" s="136"/>
      <c r="I483" s="136"/>
      <c r="J483" s="136"/>
      <c r="K483" s="136"/>
      <c r="L483" s="136"/>
    </row>
    <row r="484" spans="2:12">
      <c r="B484" s="135"/>
      <c r="C484" s="135"/>
      <c r="D484" s="135"/>
      <c r="E484" s="136"/>
      <c r="F484" s="136"/>
      <c r="G484" s="136"/>
      <c r="H484" s="136"/>
      <c r="I484" s="136"/>
      <c r="J484" s="136"/>
      <c r="K484" s="136"/>
      <c r="L484" s="136"/>
    </row>
    <row r="485" spans="2:12">
      <c r="B485" s="135"/>
      <c r="C485" s="135"/>
      <c r="D485" s="135"/>
      <c r="E485" s="136"/>
      <c r="F485" s="136"/>
      <c r="G485" s="136"/>
      <c r="H485" s="136"/>
      <c r="I485" s="136"/>
      <c r="J485" s="136"/>
      <c r="K485" s="136"/>
      <c r="L485" s="136"/>
    </row>
    <row r="486" spans="2:12">
      <c r="B486" s="135"/>
      <c r="C486" s="135"/>
      <c r="D486" s="135"/>
      <c r="E486" s="136"/>
      <c r="F486" s="136"/>
      <c r="G486" s="136"/>
      <c r="H486" s="136"/>
      <c r="I486" s="136"/>
      <c r="J486" s="136"/>
      <c r="K486" s="136"/>
      <c r="L486" s="136"/>
    </row>
    <row r="487" spans="2:12">
      <c r="B487" s="135"/>
      <c r="C487" s="135"/>
      <c r="D487" s="135"/>
      <c r="E487" s="136"/>
      <c r="F487" s="136"/>
      <c r="G487" s="136"/>
      <c r="H487" s="136"/>
      <c r="I487" s="136"/>
      <c r="J487" s="136"/>
      <c r="K487" s="136"/>
      <c r="L487" s="136"/>
    </row>
    <row r="488" spans="2:12">
      <c r="B488" s="135"/>
      <c r="C488" s="135"/>
      <c r="D488" s="135"/>
      <c r="E488" s="136"/>
      <c r="F488" s="136"/>
      <c r="G488" s="136"/>
      <c r="H488" s="136"/>
      <c r="I488" s="136"/>
      <c r="J488" s="136"/>
      <c r="K488" s="136"/>
      <c r="L488" s="136"/>
    </row>
    <row r="489" spans="2:12">
      <c r="B489" s="135"/>
      <c r="C489" s="135"/>
      <c r="D489" s="135"/>
      <c r="E489" s="136"/>
      <c r="F489" s="136"/>
      <c r="G489" s="136"/>
      <c r="H489" s="136"/>
      <c r="I489" s="136"/>
      <c r="J489" s="136"/>
      <c r="K489" s="136"/>
      <c r="L489" s="136"/>
    </row>
    <row r="490" spans="2:12">
      <c r="B490" s="135"/>
      <c r="C490" s="135"/>
      <c r="D490" s="135"/>
      <c r="E490" s="136"/>
      <c r="F490" s="136"/>
      <c r="G490" s="136"/>
      <c r="H490" s="136"/>
      <c r="I490" s="136"/>
      <c r="J490" s="136"/>
      <c r="K490" s="136"/>
      <c r="L490" s="136"/>
    </row>
    <row r="491" spans="2:12">
      <c r="B491" s="135"/>
      <c r="C491" s="135"/>
      <c r="D491" s="135"/>
      <c r="E491" s="136"/>
      <c r="F491" s="136"/>
      <c r="G491" s="136"/>
      <c r="H491" s="136"/>
      <c r="I491" s="136"/>
      <c r="J491" s="136"/>
      <c r="K491" s="136"/>
      <c r="L491" s="136"/>
    </row>
    <row r="492" spans="2:12">
      <c r="B492" s="135"/>
      <c r="C492" s="135"/>
      <c r="D492" s="135"/>
      <c r="E492" s="136"/>
      <c r="F492" s="136"/>
      <c r="G492" s="136"/>
      <c r="H492" s="136"/>
      <c r="I492" s="136"/>
      <c r="J492" s="136"/>
      <c r="K492" s="136"/>
      <c r="L492" s="136"/>
    </row>
    <row r="493" spans="2:12">
      <c r="B493" s="135"/>
      <c r="C493" s="135"/>
      <c r="D493" s="135"/>
      <c r="E493" s="136"/>
      <c r="F493" s="136"/>
      <c r="G493" s="136"/>
      <c r="H493" s="136"/>
      <c r="I493" s="136"/>
      <c r="J493" s="136"/>
      <c r="K493" s="136"/>
      <c r="L493" s="136"/>
    </row>
    <row r="494" spans="2:12">
      <c r="B494" s="135"/>
      <c r="C494" s="135"/>
      <c r="D494" s="135"/>
      <c r="E494" s="136"/>
      <c r="F494" s="136"/>
      <c r="G494" s="136"/>
      <c r="H494" s="136"/>
      <c r="I494" s="136"/>
      <c r="J494" s="136"/>
      <c r="K494" s="136"/>
      <c r="L494" s="136"/>
    </row>
    <row r="495" spans="2:12">
      <c r="B495" s="135"/>
      <c r="C495" s="135"/>
      <c r="D495" s="135"/>
      <c r="E495" s="136"/>
      <c r="F495" s="136"/>
      <c r="G495" s="136"/>
      <c r="H495" s="136"/>
      <c r="I495" s="136"/>
      <c r="J495" s="136"/>
      <c r="K495" s="136"/>
      <c r="L495" s="136"/>
    </row>
    <row r="496" spans="2:12">
      <c r="B496" s="135"/>
      <c r="C496" s="135"/>
      <c r="D496" s="135"/>
      <c r="E496" s="136"/>
      <c r="F496" s="136"/>
      <c r="G496" s="136"/>
      <c r="H496" s="136"/>
      <c r="I496" s="136"/>
      <c r="J496" s="136"/>
      <c r="K496" s="136"/>
      <c r="L496" s="136"/>
    </row>
    <row r="497" spans="2:12">
      <c r="B497" s="135"/>
      <c r="C497" s="135"/>
      <c r="D497" s="135"/>
      <c r="E497" s="136"/>
      <c r="F497" s="136"/>
      <c r="G497" s="136"/>
      <c r="H497" s="136"/>
      <c r="I497" s="136"/>
      <c r="J497" s="136"/>
      <c r="K497" s="136"/>
      <c r="L497" s="136"/>
    </row>
    <row r="498" spans="2:12">
      <c r="B498" s="135"/>
      <c r="C498" s="135"/>
      <c r="D498" s="135"/>
      <c r="E498" s="136"/>
      <c r="F498" s="136"/>
      <c r="G498" s="136"/>
      <c r="H498" s="136"/>
      <c r="I498" s="136"/>
      <c r="J498" s="136"/>
      <c r="K498" s="136"/>
      <c r="L498" s="136"/>
    </row>
    <row r="499" spans="2:12">
      <c r="B499" s="135"/>
      <c r="C499" s="135"/>
      <c r="D499" s="135"/>
      <c r="E499" s="136"/>
      <c r="F499" s="136"/>
      <c r="G499" s="136"/>
      <c r="H499" s="136"/>
      <c r="I499" s="136"/>
      <c r="J499" s="136"/>
      <c r="K499" s="136"/>
      <c r="L499" s="136"/>
    </row>
    <row r="500" spans="2:12">
      <c r="B500" s="135"/>
      <c r="C500" s="135"/>
      <c r="D500" s="135"/>
      <c r="E500" s="136"/>
      <c r="F500" s="136"/>
      <c r="G500" s="136"/>
      <c r="H500" s="136"/>
      <c r="I500" s="136"/>
      <c r="J500" s="136"/>
      <c r="K500" s="136"/>
      <c r="L500" s="136"/>
    </row>
    <row r="501" spans="2:12">
      <c r="B501" s="135"/>
      <c r="C501" s="135"/>
      <c r="D501" s="135"/>
      <c r="E501" s="136"/>
      <c r="F501" s="136"/>
      <c r="G501" s="136"/>
      <c r="H501" s="136"/>
      <c r="I501" s="136"/>
      <c r="J501" s="136"/>
      <c r="K501" s="136"/>
      <c r="L501" s="136"/>
    </row>
    <row r="502" spans="2:12">
      <c r="B502" s="135"/>
      <c r="C502" s="135"/>
      <c r="D502" s="135"/>
      <c r="E502" s="136"/>
      <c r="F502" s="136"/>
      <c r="G502" s="136"/>
      <c r="H502" s="136"/>
      <c r="I502" s="136"/>
      <c r="J502" s="136"/>
      <c r="K502" s="136"/>
      <c r="L502" s="136"/>
    </row>
    <row r="503" spans="2:12">
      <c r="B503" s="135"/>
      <c r="C503" s="135"/>
      <c r="D503" s="135"/>
      <c r="E503" s="136"/>
      <c r="F503" s="136"/>
      <c r="G503" s="136"/>
      <c r="H503" s="136"/>
      <c r="I503" s="136"/>
      <c r="J503" s="136"/>
      <c r="K503" s="136"/>
      <c r="L503" s="136"/>
    </row>
    <row r="504" spans="2:12">
      <c r="B504" s="135"/>
      <c r="C504" s="135"/>
      <c r="D504" s="135"/>
      <c r="E504" s="136"/>
      <c r="F504" s="136"/>
      <c r="G504" s="136"/>
      <c r="H504" s="136"/>
      <c r="I504" s="136"/>
      <c r="J504" s="136"/>
      <c r="K504" s="136"/>
      <c r="L504" s="136"/>
    </row>
    <row r="505" spans="2:12">
      <c r="B505" s="135"/>
      <c r="C505" s="135"/>
      <c r="D505" s="135"/>
      <c r="E505" s="136"/>
      <c r="F505" s="136"/>
      <c r="G505" s="136"/>
      <c r="H505" s="136"/>
      <c r="I505" s="136"/>
      <c r="J505" s="136"/>
      <c r="K505" s="136"/>
      <c r="L505" s="136"/>
    </row>
    <row r="506" spans="2:12">
      <c r="B506" s="135"/>
      <c r="C506" s="135"/>
      <c r="D506" s="135"/>
      <c r="E506" s="136"/>
      <c r="F506" s="136"/>
      <c r="G506" s="136"/>
      <c r="H506" s="136"/>
      <c r="I506" s="136"/>
      <c r="J506" s="136"/>
      <c r="K506" s="136"/>
      <c r="L506" s="136"/>
    </row>
    <row r="507" spans="2:12">
      <c r="B507" s="135"/>
      <c r="C507" s="135"/>
      <c r="D507" s="135"/>
      <c r="E507" s="136"/>
      <c r="F507" s="136"/>
      <c r="G507" s="136"/>
      <c r="H507" s="136"/>
      <c r="I507" s="136"/>
      <c r="J507" s="136"/>
      <c r="K507" s="136"/>
      <c r="L507" s="136"/>
    </row>
    <row r="508" spans="2:12">
      <c r="B508" s="135"/>
      <c r="C508" s="135"/>
      <c r="D508" s="135"/>
      <c r="E508" s="136"/>
      <c r="F508" s="136"/>
      <c r="G508" s="136"/>
      <c r="H508" s="136"/>
      <c r="I508" s="136"/>
      <c r="J508" s="136"/>
      <c r="K508" s="136"/>
      <c r="L508" s="136"/>
    </row>
    <row r="509" spans="2:12">
      <c r="B509" s="135"/>
      <c r="C509" s="135"/>
      <c r="D509" s="135"/>
      <c r="E509" s="136"/>
      <c r="F509" s="136"/>
      <c r="G509" s="136"/>
      <c r="H509" s="136"/>
      <c r="I509" s="136"/>
      <c r="J509" s="136"/>
      <c r="K509" s="136"/>
      <c r="L509" s="136"/>
    </row>
    <row r="510" spans="2:12">
      <c r="B510" s="135"/>
      <c r="C510" s="135"/>
      <c r="D510" s="135"/>
      <c r="E510" s="136"/>
      <c r="F510" s="136"/>
      <c r="G510" s="136"/>
      <c r="H510" s="136"/>
      <c r="I510" s="136"/>
      <c r="J510" s="136"/>
      <c r="K510" s="136"/>
      <c r="L510" s="136"/>
    </row>
    <row r="511" spans="2:12">
      <c r="B511" s="135"/>
      <c r="C511" s="135"/>
      <c r="D511" s="135"/>
      <c r="E511" s="136"/>
      <c r="F511" s="136"/>
      <c r="G511" s="136"/>
      <c r="H511" s="136"/>
      <c r="I511" s="136"/>
      <c r="J511" s="136"/>
      <c r="K511" s="136"/>
      <c r="L511" s="136"/>
    </row>
    <row r="512" spans="2:12">
      <c r="B512" s="135"/>
      <c r="C512" s="135"/>
      <c r="D512" s="135"/>
      <c r="E512" s="136"/>
      <c r="F512" s="136"/>
      <c r="G512" s="136"/>
      <c r="H512" s="136"/>
      <c r="I512" s="136"/>
      <c r="J512" s="136"/>
      <c r="K512" s="136"/>
      <c r="L512" s="136"/>
    </row>
    <row r="513" spans="2:12">
      <c r="B513" s="135"/>
      <c r="C513" s="135"/>
      <c r="D513" s="135"/>
      <c r="E513" s="136"/>
      <c r="F513" s="136"/>
      <c r="G513" s="136"/>
      <c r="H513" s="136"/>
      <c r="I513" s="136"/>
      <c r="J513" s="136"/>
      <c r="K513" s="136"/>
      <c r="L513" s="136"/>
    </row>
    <row r="514" spans="2:12">
      <c r="B514" s="135"/>
      <c r="C514" s="135"/>
      <c r="D514" s="135"/>
      <c r="E514" s="136"/>
      <c r="F514" s="136"/>
      <c r="G514" s="136"/>
      <c r="H514" s="136"/>
      <c r="I514" s="136"/>
      <c r="J514" s="136"/>
      <c r="K514" s="136"/>
      <c r="L514" s="136"/>
    </row>
    <row r="515" spans="2:12">
      <c r="B515" s="135"/>
      <c r="C515" s="135"/>
      <c r="D515" s="135"/>
      <c r="E515" s="136"/>
      <c r="F515" s="136"/>
      <c r="G515" s="136"/>
      <c r="H515" s="136"/>
      <c r="I515" s="136"/>
      <c r="J515" s="136"/>
      <c r="K515" s="136"/>
      <c r="L515" s="136"/>
    </row>
    <row r="516" spans="2:12">
      <c r="B516" s="135"/>
      <c r="C516" s="135"/>
      <c r="D516" s="135"/>
      <c r="E516" s="136"/>
      <c r="F516" s="136"/>
      <c r="G516" s="136"/>
      <c r="H516" s="136"/>
      <c r="I516" s="136"/>
      <c r="J516" s="136"/>
      <c r="K516" s="136"/>
      <c r="L516" s="136"/>
    </row>
    <row r="517" spans="2:12">
      <c r="B517" s="135"/>
      <c r="C517" s="135"/>
      <c r="D517" s="135"/>
      <c r="E517" s="136"/>
      <c r="F517" s="136"/>
      <c r="G517" s="136"/>
      <c r="H517" s="136"/>
      <c r="I517" s="136"/>
      <c r="J517" s="136"/>
      <c r="K517" s="136"/>
      <c r="L517" s="136"/>
    </row>
    <row r="518" spans="2:12">
      <c r="B518" s="135"/>
      <c r="C518" s="135"/>
      <c r="D518" s="135"/>
      <c r="E518" s="136"/>
      <c r="F518" s="136"/>
      <c r="G518" s="136"/>
      <c r="H518" s="136"/>
      <c r="I518" s="136"/>
      <c r="J518" s="136"/>
      <c r="K518" s="136"/>
      <c r="L518" s="136"/>
    </row>
    <row r="519" spans="2:12">
      <c r="B519" s="135"/>
      <c r="C519" s="135"/>
      <c r="D519" s="135"/>
      <c r="E519" s="136"/>
      <c r="F519" s="136"/>
      <c r="G519" s="136"/>
      <c r="H519" s="136"/>
      <c r="I519" s="136"/>
      <c r="J519" s="136"/>
      <c r="K519" s="136"/>
      <c r="L519" s="136"/>
    </row>
    <row r="520" spans="2:12">
      <c r="B520" s="135"/>
      <c r="C520" s="135"/>
      <c r="D520" s="135"/>
      <c r="E520" s="136"/>
      <c r="F520" s="136"/>
      <c r="G520" s="136"/>
      <c r="H520" s="136"/>
      <c r="I520" s="136"/>
      <c r="J520" s="136"/>
      <c r="K520" s="136"/>
      <c r="L520" s="136"/>
    </row>
    <row r="521" spans="2:12">
      <c r="B521" s="135"/>
      <c r="C521" s="135"/>
      <c r="D521" s="135"/>
      <c r="E521" s="136"/>
      <c r="F521" s="136"/>
      <c r="G521" s="136"/>
      <c r="H521" s="136"/>
      <c r="I521" s="136"/>
      <c r="J521" s="136"/>
      <c r="K521" s="136"/>
      <c r="L521" s="136"/>
    </row>
    <row r="522" spans="2:12">
      <c r="B522" s="135"/>
      <c r="C522" s="135"/>
      <c r="D522" s="135"/>
      <c r="E522" s="136"/>
      <c r="F522" s="136"/>
      <c r="G522" s="136"/>
      <c r="H522" s="136"/>
      <c r="I522" s="136"/>
      <c r="J522" s="136"/>
      <c r="K522" s="136"/>
      <c r="L522" s="136"/>
    </row>
    <row r="523" spans="2:12">
      <c r="B523" s="135"/>
      <c r="C523" s="135"/>
      <c r="D523" s="135"/>
      <c r="E523" s="136"/>
      <c r="F523" s="136"/>
      <c r="G523" s="136"/>
      <c r="H523" s="136"/>
      <c r="I523" s="136"/>
      <c r="J523" s="136"/>
      <c r="K523" s="136"/>
      <c r="L523" s="136"/>
    </row>
    <row r="524" spans="2:12">
      <c r="B524" s="135"/>
      <c r="C524" s="135"/>
      <c r="D524" s="135"/>
      <c r="E524" s="136"/>
      <c r="F524" s="136"/>
      <c r="G524" s="136"/>
      <c r="H524" s="136"/>
      <c r="I524" s="136"/>
      <c r="J524" s="136"/>
      <c r="K524" s="136"/>
      <c r="L524" s="136"/>
    </row>
    <row r="525" spans="2:12">
      <c r="B525" s="135"/>
      <c r="C525" s="135"/>
      <c r="D525" s="135"/>
      <c r="E525" s="136"/>
      <c r="F525" s="136"/>
      <c r="G525" s="136"/>
      <c r="H525" s="136"/>
      <c r="I525" s="136"/>
      <c r="J525" s="136"/>
      <c r="K525" s="136"/>
      <c r="L525" s="136"/>
    </row>
    <row r="526" spans="2:12">
      <c r="B526" s="135"/>
      <c r="C526" s="135"/>
      <c r="D526" s="135"/>
      <c r="E526" s="136"/>
      <c r="F526" s="136"/>
      <c r="G526" s="136"/>
      <c r="H526" s="136"/>
      <c r="I526" s="136"/>
      <c r="J526" s="136"/>
      <c r="K526" s="136"/>
      <c r="L526" s="136"/>
    </row>
    <row r="527" spans="2:12">
      <c r="B527" s="135"/>
      <c r="C527" s="135"/>
      <c r="D527" s="135"/>
      <c r="E527" s="136"/>
      <c r="F527" s="136"/>
      <c r="G527" s="136"/>
      <c r="H527" s="136"/>
      <c r="I527" s="136"/>
      <c r="J527" s="136"/>
      <c r="K527" s="136"/>
      <c r="L527" s="136"/>
    </row>
    <row r="528" spans="2:12">
      <c r="B528" s="135"/>
      <c r="C528" s="135"/>
      <c r="D528" s="135"/>
      <c r="E528" s="136"/>
      <c r="F528" s="136"/>
      <c r="G528" s="136"/>
      <c r="H528" s="136"/>
      <c r="I528" s="136"/>
      <c r="J528" s="136"/>
      <c r="K528" s="136"/>
      <c r="L528" s="136"/>
    </row>
    <row r="529" spans="2:12">
      <c r="B529" s="135"/>
      <c r="C529" s="135"/>
      <c r="D529" s="135"/>
      <c r="E529" s="136"/>
      <c r="F529" s="136"/>
      <c r="G529" s="136"/>
      <c r="H529" s="136"/>
      <c r="I529" s="136"/>
      <c r="J529" s="136"/>
      <c r="K529" s="136"/>
      <c r="L529" s="136"/>
    </row>
    <row r="530" spans="2:12">
      <c r="B530" s="135"/>
      <c r="C530" s="135"/>
      <c r="D530" s="135"/>
      <c r="E530" s="136"/>
      <c r="F530" s="136"/>
      <c r="G530" s="136"/>
      <c r="H530" s="136"/>
      <c r="I530" s="136"/>
      <c r="J530" s="136"/>
      <c r="K530" s="136"/>
      <c r="L530" s="136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59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56" t="s">
        <v>149</v>
      </c>
      <c r="C1" s="77" t="s" vm="1">
        <v>230</v>
      </c>
    </row>
    <row r="2" spans="2:11">
      <c r="B2" s="56" t="s">
        <v>148</v>
      </c>
      <c r="C2" s="77" t="s">
        <v>231</v>
      </c>
    </row>
    <row r="3" spans="2:11">
      <c r="B3" s="56" t="s">
        <v>150</v>
      </c>
      <c r="C3" s="77" t="s">
        <v>232</v>
      </c>
    </row>
    <row r="4" spans="2:11">
      <c r="B4" s="56" t="s">
        <v>151</v>
      </c>
      <c r="C4" s="77">
        <v>9453</v>
      </c>
    </row>
    <row r="6" spans="2:11" ht="26.25" customHeight="1">
      <c r="B6" s="166" t="s">
        <v>178</v>
      </c>
      <c r="C6" s="167"/>
      <c r="D6" s="167"/>
      <c r="E6" s="167"/>
      <c r="F6" s="167"/>
      <c r="G6" s="167"/>
      <c r="H6" s="167"/>
      <c r="I6" s="167"/>
      <c r="J6" s="167"/>
      <c r="K6" s="168"/>
    </row>
    <row r="7" spans="2:11" ht="26.25" customHeight="1">
      <c r="B7" s="166" t="s">
        <v>102</v>
      </c>
      <c r="C7" s="167"/>
      <c r="D7" s="167"/>
      <c r="E7" s="167"/>
      <c r="F7" s="167"/>
      <c r="G7" s="167"/>
      <c r="H7" s="167"/>
      <c r="I7" s="167"/>
      <c r="J7" s="167"/>
      <c r="K7" s="168"/>
    </row>
    <row r="8" spans="2:11" s="3" customFormat="1" ht="63">
      <c r="B8" s="22" t="s">
        <v>119</v>
      </c>
      <c r="C8" s="30" t="s">
        <v>47</v>
      </c>
      <c r="D8" s="30" t="s">
        <v>68</v>
      </c>
      <c r="E8" s="30" t="s">
        <v>104</v>
      </c>
      <c r="F8" s="30" t="s">
        <v>105</v>
      </c>
      <c r="G8" s="30" t="s">
        <v>206</v>
      </c>
      <c r="H8" s="30" t="s">
        <v>205</v>
      </c>
      <c r="I8" s="30" t="s">
        <v>113</v>
      </c>
      <c r="J8" s="30" t="s">
        <v>152</v>
      </c>
      <c r="K8" s="31" t="s">
        <v>154</v>
      </c>
    </row>
    <row r="9" spans="2:11" s="3" customFormat="1" ht="22.5" customHeight="1">
      <c r="B9" s="15"/>
      <c r="C9" s="16"/>
      <c r="D9" s="16"/>
      <c r="E9" s="16"/>
      <c r="F9" s="16" t="s">
        <v>22</v>
      </c>
      <c r="G9" s="16" t="s">
        <v>213</v>
      </c>
      <c r="H9" s="16"/>
      <c r="I9" s="16" t="s">
        <v>209</v>
      </c>
      <c r="J9" s="32" t="s">
        <v>20</v>
      </c>
      <c r="K9" s="17" t="s">
        <v>20</v>
      </c>
    </row>
    <row r="10" spans="2:1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</row>
    <row r="11" spans="2:11" s="4" customFormat="1" ht="18" customHeight="1">
      <c r="B11" s="78" t="s">
        <v>51</v>
      </c>
      <c r="C11" s="79"/>
      <c r="D11" s="79"/>
      <c r="E11" s="79"/>
      <c r="F11" s="79"/>
      <c r="G11" s="87"/>
      <c r="H11" s="89"/>
      <c r="I11" s="87">
        <v>145.680487906</v>
      </c>
      <c r="J11" s="88">
        <v>1</v>
      </c>
      <c r="K11" s="88">
        <f>I11/'סכום נכסי הקרן'!$C$42</f>
        <v>7.8744460637575917E-4</v>
      </c>
    </row>
    <row r="12" spans="2:11" ht="19.5" customHeight="1">
      <c r="B12" s="80" t="s">
        <v>36</v>
      </c>
      <c r="C12" s="81"/>
      <c r="D12" s="81"/>
      <c r="E12" s="81"/>
      <c r="F12" s="81"/>
      <c r="G12" s="90"/>
      <c r="H12" s="92"/>
      <c r="I12" s="90">
        <v>145.680487906</v>
      </c>
      <c r="J12" s="91">
        <v>1</v>
      </c>
      <c r="K12" s="91">
        <f>I12/'סכום נכסי הקרן'!$C$42</f>
        <v>7.8744460637575917E-4</v>
      </c>
    </row>
    <row r="13" spans="2:11">
      <c r="B13" s="99" t="s">
        <v>1865</v>
      </c>
      <c r="C13" s="81"/>
      <c r="D13" s="81"/>
      <c r="E13" s="81"/>
      <c r="F13" s="81"/>
      <c r="G13" s="90"/>
      <c r="H13" s="92"/>
      <c r="I13" s="90">
        <v>251.84081000000003</v>
      </c>
      <c r="J13" s="91">
        <v>1.7287202536176276</v>
      </c>
      <c r="K13" s="91">
        <f>I13/'סכום נכסי הקרן'!$C$42</f>
        <v>1.3612714396437353E-3</v>
      </c>
    </row>
    <row r="14" spans="2:11">
      <c r="B14" s="86" t="s">
        <v>1866</v>
      </c>
      <c r="C14" s="83" t="s">
        <v>1867</v>
      </c>
      <c r="D14" s="96" t="s">
        <v>1792</v>
      </c>
      <c r="E14" s="96" t="s">
        <v>135</v>
      </c>
      <c r="F14" s="109">
        <v>43801</v>
      </c>
      <c r="G14" s="93">
        <v>681200</v>
      </c>
      <c r="H14" s="95">
        <v>0.12920000000000001</v>
      </c>
      <c r="I14" s="93">
        <v>0.88002999999999998</v>
      </c>
      <c r="J14" s="94">
        <v>6.0408227117404864E-3</v>
      </c>
      <c r="K14" s="94">
        <f>I14/'סכום נכסי הקרן'!$C$42</f>
        <v>4.7568132624322333E-6</v>
      </c>
    </row>
    <row r="15" spans="2:11">
      <c r="B15" s="86" t="s">
        <v>1868</v>
      </c>
      <c r="C15" s="83" t="s">
        <v>1869</v>
      </c>
      <c r="D15" s="96" t="s">
        <v>1792</v>
      </c>
      <c r="E15" s="96" t="s">
        <v>135</v>
      </c>
      <c r="F15" s="109">
        <v>43802</v>
      </c>
      <c r="G15" s="93">
        <v>1025340</v>
      </c>
      <c r="H15" s="95">
        <v>0.47360000000000002</v>
      </c>
      <c r="I15" s="93">
        <v>4.8555600000000005</v>
      </c>
      <c r="J15" s="94">
        <v>3.3330201386564819E-2</v>
      </c>
      <c r="K15" s="94">
        <f>I15/'סכום נכסי הקרן'!$C$42</f>
        <v>2.6245687311268318E-5</v>
      </c>
    </row>
    <row r="16" spans="2:11" s="6" customFormat="1">
      <c r="B16" s="86" t="s">
        <v>1870</v>
      </c>
      <c r="C16" s="83" t="s">
        <v>1871</v>
      </c>
      <c r="D16" s="96" t="s">
        <v>1792</v>
      </c>
      <c r="E16" s="96" t="s">
        <v>135</v>
      </c>
      <c r="F16" s="109">
        <v>43685</v>
      </c>
      <c r="G16" s="93">
        <v>650503</v>
      </c>
      <c r="H16" s="95">
        <v>-0.15090000000000001</v>
      </c>
      <c r="I16" s="93">
        <v>-0.98154999999999992</v>
      </c>
      <c r="J16" s="94">
        <v>-6.7376902295477126E-3</v>
      </c>
      <c r="K16" s="94">
        <f>I16/'סכום נכסי הקרן'!$C$42</f>
        <v>-5.3055578306879968E-6</v>
      </c>
    </row>
    <row r="17" spans="2:11" s="6" customFormat="1">
      <c r="B17" s="86" t="s">
        <v>1872</v>
      </c>
      <c r="C17" s="83" t="s">
        <v>1873</v>
      </c>
      <c r="D17" s="96" t="s">
        <v>1792</v>
      </c>
      <c r="E17" s="96" t="s">
        <v>135</v>
      </c>
      <c r="F17" s="109">
        <v>43804</v>
      </c>
      <c r="G17" s="93">
        <v>1199520</v>
      </c>
      <c r="H17" s="95">
        <v>-4.87E-2</v>
      </c>
      <c r="I17" s="93">
        <v>-0.58401000000000003</v>
      </c>
      <c r="J17" s="94">
        <v>-4.0088415984495546E-3</v>
      </c>
      <c r="K17" s="94">
        <f>I17/'סכום נכסי הקרן'!$C$42</f>
        <v>-3.1567406945138786E-6</v>
      </c>
    </row>
    <row r="18" spans="2:11" s="6" customFormat="1">
      <c r="B18" s="86" t="s">
        <v>1874</v>
      </c>
      <c r="C18" s="83" t="s">
        <v>1875</v>
      </c>
      <c r="D18" s="96" t="s">
        <v>1792</v>
      </c>
      <c r="E18" s="96" t="s">
        <v>135</v>
      </c>
      <c r="F18" s="109">
        <v>43809</v>
      </c>
      <c r="G18" s="93">
        <v>685480</v>
      </c>
      <c r="H18" s="95">
        <v>-4.2900000000000001E-2</v>
      </c>
      <c r="I18" s="93">
        <v>-0.29375000000000001</v>
      </c>
      <c r="J18" s="94">
        <v>-2.0163990677292453E-3</v>
      </c>
      <c r="K18" s="94">
        <f>I18/'סכום נכסי הקרן'!$C$42</f>
        <v>-1.5878025701845033E-6</v>
      </c>
    </row>
    <row r="19" spans="2:11">
      <c r="B19" s="86" t="s">
        <v>1876</v>
      </c>
      <c r="C19" s="83" t="s">
        <v>1877</v>
      </c>
      <c r="D19" s="96" t="s">
        <v>1792</v>
      </c>
      <c r="E19" s="96" t="s">
        <v>135</v>
      </c>
      <c r="F19" s="109">
        <v>43689</v>
      </c>
      <c r="G19" s="93">
        <v>685800</v>
      </c>
      <c r="H19" s="95">
        <v>3.8E-3</v>
      </c>
      <c r="I19" s="93">
        <v>2.6019999999999998E-2</v>
      </c>
      <c r="J19" s="94">
        <v>1.7861005529298709E-4</v>
      </c>
      <c r="K19" s="94">
        <f>I19/'סכום נכסי הקרן'!$C$42</f>
        <v>1.4064552468493881E-7</v>
      </c>
    </row>
    <row r="20" spans="2:11">
      <c r="B20" s="86" t="s">
        <v>1878</v>
      </c>
      <c r="C20" s="83" t="s">
        <v>1879</v>
      </c>
      <c r="D20" s="96" t="s">
        <v>1792</v>
      </c>
      <c r="E20" s="96" t="s">
        <v>135</v>
      </c>
      <c r="F20" s="109">
        <v>43829</v>
      </c>
      <c r="G20" s="93">
        <v>686880</v>
      </c>
      <c r="H20" s="95">
        <v>0.16089999999999999</v>
      </c>
      <c r="I20" s="93">
        <v>1.10524</v>
      </c>
      <c r="J20" s="94">
        <v>7.5867401042283272E-3</v>
      </c>
      <c r="K20" s="94">
        <f>I20/'סכום נכסי הקרן'!$C$42</f>
        <v>5.9741375750492615E-6</v>
      </c>
    </row>
    <row r="21" spans="2:11">
      <c r="B21" s="86" t="s">
        <v>1880</v>
      </c>
      <c r="C21" s="83" t="s">
        <v>1881</v>
      </c>
      <c r="D21" s="96" t="s">
        <v>1792</v>
      </c>
      <c r="E21" s="96" t="s">
        <v>135</v>
      </c>
      <c r="F21" s="109">
        <v>43822</v>
      </c>
      <c r="G21" s="93">
        <v>343720</v>
      </c>
      <c r="H21" s="95">
        <v>0.2422</v>
      </c>
      <c r="I21" s="93">
        <v>0.83240999999999998</v>
      </c>
      <c r="J21" s="94">
        <v>5.7139429718076635E-3</v>
      </c>
      <c r="K21" s="94">
        <f>I21/'סכום נכסי הקרן'!$C$42</f>
        <v>4.4994135742886214E-6</v>
      </c>
    </row>
    <row r="22" spans="2:11">
      <c r="B22" s="86" t="s">
        <v>1882</v>
      </c>
      <c r="C22" s="83" t="s">
        <v>1883</v>
      </c>
      <c r="D22" s="96" t="s">
        <v>1792</v>
      </c>
      <c r="E22" s="96" t="s">
        <v>135</v>
      </c>
      <c r="F22" s="109">
        <v>43822</v>
      </c>
      <c r="G22" s="93">
        <v>859800</v>
      </c>
      <c r="H22" s="95">
        <v>0.30009999999999998</v>
      </c>
      <c r="I22" s="93">
        <v>2.5806799999999996</v>
      </c>
      <c r="J22" s="94">
        <v>1.7714657859089388E-2</v>
      </c>
      <c r="K22" s="94">
        <f>I22/'סכום נכסי הקרן'!$C$42</f>
        <v>1.3949311784931892E-5</v>
      </c>
    </row>
    <row r="23" spans="2:11">
      <c r="B23" s="86" t="s">
        <v>1884</v>
      </c>
      <c r="C23" s="83" t="s">
        <v>1885</v>
      </c>
      <c r="D23" s="96" t="s">
        <v>1792</v>
      </c>
      <c r="E23" s="96" t="s">
        <v>135</v>
      </c>
      <c r="F23" s="109">
        <v>43657</v>
      </c>
      <c r="G23" s="93">
        <v>3227274.8</v>
      </c>
      <c r="H23" s="95">
        <v>1.4582999999999999</v>
      </c>
      <c r="I23" s="93">
        <v>47.064540000000001</v>
      </c>
      <c r="J23" s="94">
        <v>0.32306687516291327</v>
      </c>
      <c r="K23" s="94">
        <f>I23/'סכום נכסי הקרן'!$C$42</f>
        <v>2.5439726834570678E-4</v>
      </c>
    </row>
    <row r="24" spans="2:11">
      <c r="B24" s="86" t="s">
        <v>1886</v>
      </c>
      <c r="C24" s="83" t="s">
        <v>1887</v>
      </c>
      <c r="D24" s="96" t="s">
        <v>1792</v>
      </c>
      <c r="E24" s="96" t="s">
        <v>135</v>
      </c>
      <c r="F24" s="109">
        <v>43691</v>
      </c>
      <c r="G24" s="93">
        <v>450164</v>
      </c>
      <c r="H24" s="95">
        <v>0.97909999999999997</v>
      </c>
      <c r="I24" s="93">
        <v>4.4077299999999999</v>
      </c>
      <c r="J24" s="94">
        <v>3.0256145235071408E-2</v>
      </c>
      <c r="K24" s="94">
        <f>I24/'סכום נכסי הקרן'!$C$42</f>
        <v>2.3825038375078607E-5</v>
      </c>
    </row>
    <row r="25" spans="2:11">
      <c r="B25" s="86" t="s">
        <v>1888</v>
      </c>
      <c r="C25" s="83" t="s">
        <v>1889</v>
      </c>
      <c r="D25" s="96" t="s">
        <v>1792</v>
      </c>
      <c r="E25" s="96" t="s">
        <v>135</v>
      </c>
      <c r="F25" s="109">
        <v>43731</v>
      </c>
      <c r="G25" s="93">
        <v>155938.5</v>
      </c>
      <c r="H25" s="95">
        <v>1.0505</v>
      </c>
      <c r="I25" s="93">
        <v>1.6381700000000001</v>
      </c>
      <c r="J25" s="94">
        <v>1.1244951355853679E-2</v>
      </c>
      <c r="K25" s="94">
        <f>I25/'סכום נכסי הקרן'!$C$42</f>
        <v>8.8547762941247587E-6</v>
      </c>
    </row>
    <row r="26" spans="2:11">
      <c r="B26" s="86" t="s">
        <v>1890</v>
      </c>
      <c r="C26" s="83" t="s">
        <v>1891</v>
      </c>
      <c r="D26" s="96" t="s">
        <v>1792</v>
      </c>
      <c r="E26" s="96" t="s">
        <v>135</v>
      </c>
      <c r="F26" s="109">
        <v>43782</v>
      </c>
      <c r="G26" s="93">
        <v>693260</v>
      </c>
      <c r="H26" s="95">
        <v>1.079</v>
      </c>
      <c r="I26" s="93">
        <v>7.4806099999999995</v>
      </c>
      <c r="J26" s="94">
        <v>5.1349429889518537E-2</v>
      </c>
      <c r="K26" s="94">
        <f>I26/'סכום נכסי הקרן'!$C$42</f>
        <v>4.0434831606971565E-5</v>
      </c>
    </row>
    <row r="27" spans="2:11">
      <c r="B27" s="86" t="s">
        <v>1892</v>
      </c>
      <c r="C27" s="83" t="s">
        <v>1893</v>
      </c>
      <c r="D27" s="96" t="s">
        <v>1792</v>
      </c>
      <c r="E27" s="96" t="s">
        <v>135</v>
      </c>
      <c r="F27" s="109">
        <v>43661</v>
      </c>
      <c r="G27" s="93">
        <v>695320</v>
      </c>
      <c r="H27" s="95">
        <v>1.3718999999999999</v>
      </c>
      <c r="I27" s="93">
        <v>9.5391200000000005</v>
      </c>
      <c r="J27" s="94">
        <v>6.5479736765812424E-2</v>
      </c>
      <c r="K27" s="94">
        <f>I27/'סכום נכסי הקרן'!$C$42</f>
        <v>5.1561665543143488E-5</v>
      </c>
    </row>
    <row r="28" spans="2:11">
      <c r="B28" s="86" t="s">
        <v>1894</v>
      </c>
      <c r="C28" s="83" t="s">
        <v>1895</v>
      </c>
      <c r="D28" s="96" t="s">
        <v>1792</v>
      </c>
      <c r="E28" s="96" t="s">
        <v>135</v>
      </c>
      <c r="F28" s="109">
        <v>43762</v>
      </c>
      <c r="G28" s="93">
        <v>521655</v>
      </c>
      <c r="H28" s="95">
        <v>1.4031</v>
      </c>
      <c r="I28" s="93">
        <v>7.3192200000000005</v>
      </c>
      <c r="J28" s="94">
        <v>5.0241594500443396E-2</v>
      </c>
      <c r="K28" s="94">
        <f>I28/'סכום נכסי הקרן'!$C$42</f>
        <v>3.9562472605092158E-5</v>
      </c>
    </row>
    <row r="29" spans="2:11">
      <c r="B29" s="86" t="s">
        <v>1896</v>
      </c>
      <c r="C29" s="83" t="s">
        <v>1897</v>
      </c>
      <c r="D29" s="96" t="s">
        <v>1792</v>
      </c>
      <c r="E29" s="96" t="s">
        <v>135</v>
      </c>
      <c r="F29" s="109">
        <v>43662</v>
      </c>
      <c r="G29" s="93">
        <v>1044090</v>
      </c>
      <c r="H29" s="95">
        <v>1.4766999999999999</v>
      </c>
      <c r="I29" s="93">
        <v>15.417879999999998</v>
      </c>
      <c r="J29" s="94">
        <v>0.10583352802846425</v>
      </c>
      <c r="K29" s="94">
        <f>I29/'סכום נכסי הקרן'!$C$42</f>
        <v>8.3338040819731907E-5</v>
      </c>
    </row>
    <row r="30" spans="2:11">
      <c r="B30" s="86" t="s">
        <v>1898</v>
      </c>
      <c r="C30" s="83" t="s">
        <v>1899</v>
      </c>
      <c r="D30" s="96" t="s">
        <v>1792</v>
      </c>
      <c r="E30" s="96" t="s">
        <v>135</v>
      </c>
      <c r="F30" s="109">
        <v>43724</v>
      </c>
      <c r="G30" s="93">
        <v>765688</v>
      </c>
      <c r="H30" s="95">
        <v>1.4795</v>
      </c>
      <c r="I30" s="93">
        <v>11.328430000000001</v>
      </c>
      <c r="J30" s="94">
        <v>7.7762164053909844E-2</v>
      </c>
      <c r="K30" s="94">
        <f>I30/'סכום נכסי הקרן'!$C$42</f>
        <v>6.1233396664358249E-5</v>
      </c>
    </row>
    <row r="31" spans="2:11">
      <c r="B31" s="86" t="s">
        <v>1900</v>
      </c>
      <c r="C31" s="83" t="s">
        <v>1901</v>
      </c>
      <c r="D31" s="96" t="s">
        <v>1792</v>
      </c>
      <c r="E31" s="96" t="s">
        <v>135</v>
      </c>
      <c r="F31" s="109">
        <v>43754</v>
      </c>
      <c r="G31" s="93">
        <v>661903</v>
      </c>
      <c r="H31" s="95">
        <v>1.5728</v>
      </c>
      <c r="I31" s="93">
        <v>10.41019</v>
      </c>
      <c r="J31" s="94">
        <v>7.1459055015776388E-2</v>
      </c>
      <c r="K31" s="94">
        <f>I31/'סכום נכסי הקרן'!$C$42</f>
        <v>5.6270047448881753E-5</v>
      </c>
    </row>
    <row r="32" spans="2:11">
      <c r="B32" s="86" t="s">
        <v>1902</v>
      </c>
      <c r="C32" s="83" t="s">
        <v>1903</v>
      </c>
      <c r="D32" s="96" t="s">
        <v>1792</v>
      </c>
      <c r="E32" s="96" t="s">
        <v>135</v>
      </c>
      <c r="F32" s="109">
        <v>43696</v>
      </c>
      <c r="G32" s="93">
        <v>696800</v>
      </c>
      <c r="H32" s="95">
        <v>1.5811999999999999</v>
      </c>
      <c r="I32" s="93">
        <v>11.018049999999999</v>
      </c>
      <c r="J32" s="94">
        <v>7.5631611057682416E-2</v>
      </c>
      <c r="K32" s="94">
        <f>I32/'סכום נכסי הקרן'!$C$42</f>
        <v>5.9555704198881243E-5</v>
      </c>
    </row>
    <row r="33" spans="2:11">
      <c r="B33" s="86" t="s">
        <v>1904</v>
      </c>
      <c r="C33" s="83" t="s">
        <v>1905</v>
      </c>
      <c r="D33" s="96" t="s">
        <v>1792</v>
      </c>
      <c r="E33" s="96" t="s">
        <v>135</v>
      </c>
      <c r="F33" s="109">
        <v>43754</v>
      </c>
      <c r="G33" s="93">
        <v>1533312</v>
      </c>
      <c r="H33" s="95">
        <v>1.6037999999999999</v>
      </c>
      <c r="I33" s="93">
        <v>24.591450000000002</v>
      </c>
      <c r="J33" s="94">
        <v>0.16880400631186504</v>
      </c>
      <c r="K33" s="94">
        <f>I33/'סכום נכסי הקרן'!$C$42</f>
        <v>1.3292380430489774E-4</v>
      </c>
    </row>
    <row r="34" spans="2:11">
      <c r="B34" s="86" t="s">
        <v>1906</v>
      </c>
      <c r="C34" s="83" t="s">
        <v>1907</v>
      </c>
      <c r="D34" s="96" t="s">
        <v>1792</v>
      </c>
      <c r="E34" s="96" t="s">
        <v>135</v>
      </c>
      <c r="F34" s="109">
        <v>43643</v>
      </c>
      <c r="G34" s="93">
        <v>660309.30000000005</v>
      </c>
      <c r="H34" s="95">
        <v>2.633</v>
      </c>
      <c r="I34" s="93">
        <v>17.385900000000003</v>
      </c>
      <c r="J34" s="94">
        <v>0.11934268102683879</v>
      </c>
      <c r="K34" s="94">
        <f>I34/'סכום נכסי הקרן'!$C$42</f>
        <v>9.3975750485006843E-5</v>
      </c>
    </row>
    <row r="35" spans="2:11">
      <c r="B35" s="86" t="s">
        <v>1908</v>
      </c>
      <c r="C35" s="83" t="s">
        <v>1909</v>
      </c>
      <c r="D35" s="96" t="s">
        <v>1792</v>
      </c>
      <c r="E35" s="96" t="s">
        <v>135</v>
      </c>
      <c r="F35" s="109">
        <v>43642</v>
      </c>
      <c r="G35" s="93">
        <v>700420</v>
      </c>
      <c r="H35" s="95">
        <v>2.8662000000000001</v>
      </c>
      <c r="I35" s="93">
        <v>20.07564</v>
      </c>
      <c r="J35" s="94">
        <v>0.13780596350661428</v>
      </c>
      <c r="K35" s="94">
        <f>I35/'סכום נכסי הקרן'!$C$42</f>
        <v>1.0851456268969812E-4</v>
      </c>
    </row>
    <row r="36" spans="2:11">
      <c r="B36" s="86" t="s">
        <v>1910</v>
      </c>
      <c r="C36" s="83" t="s">
        <v>1911</v>
      </c>
      <c r="D36" s="96" t="s">
        <v>1792</v>
      </c>
      <c r="E36" s="96" t="s">
        <v>135</v>
      </c>
      <c r="F36" s="109">
        <v>43767</v>
      </c>
      <c r="G36" s="93">
        <v>702000</v>
      </c>
      <c r="H36" s="95">
        <v>1.6312</v>
      </c>
      <c r="I36" s="93">
        <v>11.45086</v>
      </c>
      <c r="J36" s="94">
        <v>7.8602564863653135E-2</v>
      </c>
      <c r="K36" s="94">
        <f>I36/'סכום נכסי הקרן'!$C$42</f>
        <v>6.1895165749184414E-5</v>
      </c>
    </row>
    <row r="37" spans="2:11">
      <c r="B37" s="86" t="s">
        <v>1912</v>
      </c>
      <c r="C37" s="83" t="s">
        <v>1913</v>
      </c>
      <c r="D37" s="96" t="s">
        <v>1792</v>
      </c>
      <c r="E37" s="96" t="s">
        <v>135</v>
      </c>
      <c r="F37" s="109">
        <v>43621</v>
      </c>
      <c r="G37" s="93">
        <v>1532454</v>
      </c>
      <c r="H37" s="95">
        <v>2.8902999999999999</v>
      </c>
      <c r="I37" s="93">
        <v>44.292389999999997</v>
      </c>
      <c r="J37" s="94">
        <v>0.30403790265021324</v>
      </c>
      <c r="K37" s="94">
        <f>I37/'סכום נכסי הקרן'!$C$42</f>
        <v>2.3941300657570857E-4</v>
      </c>
    </row>
    <row r="38" spans="2:11">
      <c r="B38" s="82"/>
      <c r="C38" s="83"/>
      <c r="D38" s="83"/>
      <c r="E38" s="83"/>
      <c r="F38" s="83"/>
      <c r="G38" s="93"/>
      <c r="H38" s="95"/>
      <c r="I38" s="83"/>
      <c r="J38" s="94"/>
      <c r="K38" s="83"/>
    </row>
    <row r="39" spans="2:11">
      <c r="B39" s="99" t="s">
        <v>197</v>
      </c>
      <c r="C39" s="81"/>
      <c r="D39" s="81"/>
      <c r="E39" s="81"/>
      <c r="F39" s="81"/>
      <c r="G39" s="90"/>
      <c r="H39" s="92"/>
      <c r="I39" s="90">
        <v>-108.660219801</v>
      </c>
      <c r="J39" s="91">
        <v>-0.74588039457358735</v>
      </c>
      <c r="K39" s="91">
        <f>I39/'סכום נכסי הקרן'!$C$42</f>
        <v>-5.8733949370839446E-4</v>
      </c>
    </row>
    <row r="40" spans="2:11">
      <c r="B40" s="86" t="s">
        <v>1914</v>
      </c>
      <c r="C40" s="83" t="s">
        <v>1915</v>
      </c>
      <c r="D40" s="96" t="s">
        <v>1792</v>
      </c>
      <c r="E40" s="96" t="s">
        <v>137</v>
      </c>
      <c r="F40" s="109">
        <v>43810</v>
      </c>
      <c r="G40" s="93">
        <v>151572.055849</v>
      </c>
      <c r="H40" s="95">
        <v>1.0920000000000001</v>
      </c>
      <c r="I40" s="93">
        <v>1.6551952120000002</v>
      </c>
      <c r="J40" s="94">
        <v>1.1361818152805825E-2</v>
      </c>
      <c r="K40" s="94">
        <f>I40/'סכום נכסי הקרן'!$C$42</f>
        <v>8.9468024230491377E-6</v>
      </c>
    </row>
    <row r="41" spans="2:11">
      <c r="B41" s="86" t="s">
        <v>1916</v>
      </c>
      <c r="C41" s="83" t="s">
        <v>1917</v>
      </c>
      <c r="D41" s="96" t="s">
        <v>1792</v>
      </c>
      <c r="E41" s="96" t="s">
        <v>137</v>
      </c>
      <c r="F41" s="109">
        <v>43732</v>
      </c>
      <c r="G41" s="93">
        <v>116346</v>
      </c>
      <c r="H41" s="95">
        <v>1.2025999999999999</v>
      </c>
      <c r="I41" s="93">
        <v>1.3992100000000001</v>
      </c>
      <c r="J41" s="94">
        <v>9.6046493261529794E-3</v>
      </c>
      <c r="K41" s="94">
        <f>I41/'סכום נכסי הקרן'!$C$42</f>
        <v>7.5631293080097329E-6</v>
      </c>
    </row>
    <row r="42" spans="2:11">
      <c r="B42" s="86" t="s">
        <v>1918</v>
      </c>
      <c r="C42" s="83" t="s">
        <v>1919</v>
      </c>
      <c r="D42" s="96" t="s">
        <v>1792</v>
      </c>
      <c r="E42" s="96" t="s">
        <v>137</v>
      </c>
      <c r="F42" s="109">
        <v>43699</v>
      </c>
      <c r="G42" s="93">
        <v>60515.859402000002</v>
      </c>
      <c r="H42" s="95">
        <v>6.5600000000000006E-2</v>
      </c>
      <c r="I42" s="93">
        <v>3.9675446999999996E-2</v>
      </c>
      <c r="J42" s="94">
        <v>2.7234564882567175E-4</v>
      </c>
      <c r="K42" s="94">
        <f>I42/'סכום נכסי הקרן'!$C$42</f>
        <v>2.1445711223768182E-7</v>
      </c>
    </row>
    <row r="43" spans="2:11">
      <c r="B43" s="86" t="s">
        <v>1920</v>
      </c>
      <c r="C43" s="83" t="s">
        <v>1921</v>
      </c>
      <c r="D43" s="96" t="s">
        <v>1792</v>
      </c>
      <c r="E43" s="96" t="s">
        <v>137</v>
      </c>
      <c r="F43" s="109">
        <v>43761</v>
      </c>
      <c r="G43" s="93">
        <v>163510.03122400001</v>
      </c>
      <c r="H43" s="95">
        <v>0.3574</v>
      </c>
      <c r="I43" s="93">
        <v>0.58436927100000002</v>
      </c>
      <c r="J43" s="94">
        <v>4.0113077557583617E-3</v>
      </c>
      <c r="K43" s="94">
        <f>I43/'סכום נכסי הקרן'!$C$42</f>
        <v>3.158682656785173E-6</v>
      </c>
    </row>
    <row r="44" spans="2:11">
      <c r="B44" s="86" t="s">
        <v>1922</v>
      </c>
      <c r="C44" s="83" t="s">
        <v>1923</v>
      </c>
      <c r="D44" s="96" t="s">
        <v>1792</v>
      </c>
      <c r="E44" s="96" t="s">
        <v>137</v>
      </c>
      <c r="F44" s="109">
        <v>43704</v>
      </c>
      <c r="G44" s="93">
        <v>40343.906267999999</v>
      </c>
      <c r="H44" s="95">
        <v>-4.2200000000000001E-2</v>
      </c>
      <c r="I44" s="93">
        <v>-1.7008189E-2</v>
      </c>
      <c r="J44" s="94">
        <v>-1.1674994533910743E-4</v>
      </c>
      <c r="K44" s="94">
        <f>I44/'סכום נכסי הקרן'!$C$42</f>
        <v>-9.1934114751944841E-8</v>
      </c>
    </row>
    <row r="45" spans="2:11">
      <c r="B45" s="86" t="s">
        <v>1924</v>
      </c>
      <c r="C45" s="83" t="s">
        <v>1925</v>
      </c>
      <c r="D45" s="96" t="s">
        <v>1792</v>
      </c>
      <c r="E45" s="96" t="s">
        <v>137</v>
      </c>
      <c r="F45" s="109">
        <v>43703</v>
      </c>
      <c r="G45" s="93">
        <v>36789.757024999999</v>
      </c>
      <c r="H45" s="95">
        <v>-0.28899999999999998</v>
      </c>
      <c r="I45" s="93">
        <v>-0.10631519699999999</v>
      </c>
      <c r="J45" s="94">
        <v>-7.2978336720425888E-4</v>
      </c>
      <c r="K45" s="94">
        <f>I45/'סכום נכסי הקרן'!$C$42</f>
        <v>-5.7466397632773373E-7</v>
      </c>
    </row>
    <row r="46" spans="2:11">
      <c r="B46" s="86" t="s">
        <v>1926</v>
      </c>
      <c r="C46" s="83" t="s">
        <v>1927</v>
      </c>
      <c r="D46" s="96" t="s">
        <v>1792</v>
      </c>
      <c r="E46" s="96" t="s">
        <v>138</v>
      </c>
      <c r="F46" s="109">
        <v>43822</v>
      </c>
      <c r="G46" s="93">
        <v>120151.856753</v>
      </c>
      <c r="H46" s="95">
        <v>1.5645</v>
      </c>
      <c r="I46" s="93">
        <v>1.8797459249999999</v>
      </c>
      <c r="J46" s="94">
        <v>1.2903209976979907E-2</v>
      </c>
      <c r="K46" s="94">
        <f>I46/'סכום נכסי הקרן'!$C$42</f>
        <v>1.0160563101306712E-5</v>
      </c>
    </row>
    <row r="47" spans="2:11">
      <c r="B47" s="86" t="s">
        <v>1928</v>
      </c>
      <c r="C47" s="83" t="s">
        <v>1929</v>
      </c>
      <c r="D47" s="96" t="s">
        <v>1792</v>
      </c>
      <c r="E47" s="96" t="s">
        <v>138</v>
      </c>
      <c r="F47" s="109">
        <v>43815</v>
      </c>
      <c r="G47" s="93">
        <v>319179</v>
      </c>
      <c r="H47" s="95">
        <v>-1.3959999999999999</v>
      </c>
      <c r="I47" s="93">
        <v>-4.4556199999999997</v>
      </c>
      <c r="J47" s="94">
        <v>-3.058487834606223E-2</v>
      </c>
      <c r="K47" s="94">
        <f>I47/'סכום נכסי הקרן'!$C$42</f>
        <v>-2.4083897490265452E-5</v>
      </c>
    </row>
    <row r="48" spans="2:11">
      <c r="B48" s="86" t="s">
        <v>1930</v>
      </c>
      <c r="C48" s="83" t="s">
        <v>1931</v>
      </c>
      <c r="D48" s="96" t="s">
        <v>1792</v>
      </c>
      <c r="E48" s="96" t="s">
        <v>137</v>
      </c>
      <c r="F48" s="109">
        <v>43741</v>
      </c>
      <c r="G48" s="93">
        <v>159171.86868399999</v>
      </c>
      <c r="H48" s="95">
        <v>-1.8286</v>
      </c>
      <c r="I48" s="93">
        <v>-2.910653967</v>
      </c>
      <c r="J48" s="94">
        <v>-1.9979710452906314E-2</v>
      </c>
      <c r="K48" s="94">
        <f>I48/'סכום נכסי הקרן'!$C$42</f>
        <v>-1.5732915233090454E-5</v>
      </c>
    </row>
    <row r="49" spans="2:11">
      <c r="B49" s="86" t="s">
        <v>1932</v>
      </c>
      <c r="C49" s="83" t="s">
        <v>1933</v>
      </c>
      <c r="D49" s="96" t="s">
        <v>1792</v>
      </c>
      <c r="E49" s="96" t="s">
        <v>137</v>
      </c>
      <c r="F49" s="109">
        <v>43745</v>
      </c>
      <c r="G49" s="93">
        <v>79669.342678999994</v>
      </c>
      <c r="H49" s="95">
        <v>-1.7223999999999999</v>
      </c>
      <c r="I49" s="93">
        <v>-1.3722287929999999</v>
      </c>
      <c r="J49" s="94">
        <v>-9.4194412218431573E-3</v>
      </c>
      <c r="K49" s="94">
        <f>I49/'סכום נכסי הקרן'!$C$42</f>
        <v>-7.4172881852138851E-6</v>
      </c>
    </row>
    <row r="50" spans="2:11">
      <c r="B50" s="86" t="s">
        <v>1934</v>
      </c>
      <c r="C50" s="83" t="s">
        <v>1935</v>
      </c>
      <c r="D50" s="96" t="s">
        <v>1792</v>
      </c>
      <c r="E50" s="96" t="s">
        <v>137</v>
      </c>
      <c r="F50" s="109">
        <v>43741</v>
      </c>
      <c r="G50" s="93">
        <v>161511.719572</v>
      </c>
      <c r="H50" s="95">
        <v>-1.6813</v>
      </c>
      <c r="I50" s="93">
        <v>-2.7154312040000002</v>
      </c>
      <c r="J50" s="94">
        <v>-1.8639635568437455E-2</v>
      </c>
      <c r="K50" s="94">
        <f>I50/'סכום נכסי הקרן'!$C$42</f>
        <v>-1.4677680493175832E-5</v>
      </c>
    </row>
    <row r="51" spans="2:11">
      <c r="B51" s="86" t="s">
        <v>1936</v>
      </c>
      <c r="C51" s="83" t="s">
        <v>1923</v>
      </c>
      <c r="D51" s="96" t="s">
        <v>1792</v>
      </c>
      <c r="E51" s="96" t="s">
        <v>137</v>
      </c>
      <c r="F51" s="109">
        <v>43794</v>
      </c>
      <c r="G51" s="93">
        <v>69515.200716000007</v>
      </c>
      <c r="H51" s="95">
        <v>-1.5382</v>
      </c>
      <c r="I51" s="93">
        <v>-1.0693172899999999</v>
      </c>
      <c r="J51" s="94">
        <v>-7.340154507788129E-3</v>
      </c>
      <c r="K51" s="94">
        <f>I51/'סכום נכסי הקרן'!$C$42</f>
        <v>-5.7799650771224776E-6</v>
      </c>
    </row>
    <row r="52" spans="2:11">
      <c r="B52" s="86" t="s">
        <v>1937</v>
      </c>
      <c r="C52" s="83" t="s">
        <v>1938</v>
      </c>
      <c r="D52" s="96" t="s">
        <v>1792</v>
      </c>
      <c r="E52" s="96" t="s">
        <v>137</v>
      </c>
      <c r="F52" s="109">
        <v>43741</v>
      </c>
      <c r="G52" s="93">
        <v>10743.18</v>
      </c>
      <c r="H52" s="95">
        <v>-1.659</v>
      </c>
      <c r="I52" s="93">
        <v>-0.17823</v>
      </c>
      <c r="J52" s="94">
        <v>-1.2234308283961988E-3</v>
      </c>
      <c r="K52" s="94">
        <f>I52/'סכום נכסי הקרן'!$C$42</f>
        <v>-9.6338400709441375E-7</v>
      </c>
    </row>
    <row r="53" spans="2:11">
      <c r="B53" s="86" t="s">
        <v>1939</v>
      </c>
      <c r="C53" s="83" t="s">
        <v>1940</v>
      </c>
      <c r="D53" s="96" t="s">
        <v>1792</v>
      </c>
      <c r="E53" s="96" t="s">
        <v>137</v>
      </c>
      <c r="F53" s="109">
        <v>43754</v>
      </c>
      <c r="G53" s="93">
        <v>59886.82652000001</v>
      </c>
      <c r="H53" s="95">
        <v>-1.1773</v>
      </c>
      <c r="I53" s="93">
        <v>-0.70502131899999998</v>
      </c>
      <c r="J53" s="94">
        <v>-4.8395041033560612E-3</v>
      </c>
      <c r="K53" s="94">
        <f>I53/'סכום נכסי הקרן'!$C$42</f>
        <v>-3.8108414037210846E-6</v>
      </c>
    </row>
    <row r="54" spans="2:11">
      <c r="B54" s="86" t="s">
        <v>1941</v>
      </c>
      <c r="C54" s="83" t="s">
        <v>1942</v>
      </c>
      <c r="D54" s="96" t="s">
        <v>1792</v>
      </c>
      <c r="E54" s="96" t="s">
        <v>137</v>
      </c>
      <c r="F54" s="109">
        <v>43754</v>
      </c>
      <c r="G54" s="93">
        <v>59903.004861000001</v>
      </c>
      <c r="H54" s="95">
        <v>-1.1499999999999999</v>
      </c>
      <c r="I54" s="93">
        <v>-0.68885907099999999</v>
      </c>
      <c r="J54" s="94">
        <v>-4.7285609823361158E-3</v>
      </c>
      <c r="K54" s="94">
        <f>I54/'סכום נכסי הקרן'!$C$42</f>
        <v>-3.7234798414594358E-6</v>
      </c>
    </row>
    <row r="55" spans="2:11">
      <c r="B55" s="86" t="s">
        <v>1943</v>
      </c>
      <c r="C55" s="83" t="s">
        <v>1944</v>
      </c>
      <c r="D55" s="96" t="s">
        <v>1792</v>
      </c>
      <c r="E55" s="96" t="s">
        <v>137</v>
      </c>
      <c r="F55" s="109">
        <v>43794</v>
      </c>
      <c r="G55" s="93">
        <v>19201.88</v>
      </c>
      <c r="H55" s="95">
        <v>-1.5662</v>
      </c>
      <c r="I55" s="93">
        <v>-0.30074000000000001</v>
      </c>
      <c r="J55" s="94">
        <v>-2.0643807851196366E-3</v>
      </c>
      <c r="K55" s="94">
        <f>I55/'סכום נכסי הקרן'!$C$42</f>
        <v>-1.6255855147482129E-6</v>
      </c>
    </row>
    <row r="56" spans="2:11">
      <c r="B56" s="86" t="s">
        <v>1945</v>
      </c>
      <c r="C56" s="83" t="s">
        <v>1946</v>
      </c>
      <c r="D56" s="96" t="s">
        <v>1792</v>
      </c>
      <c r="E56" s="96" t="s">
        <v>137</v>
      </c>
      <c r="F56" s="109">
        <v>43745</v>
      </c>
      <c r="G56" s="93">
        <v>79978.528756</v>
      </c>
      <c r="H56" s="95">
        <v>-1.45</v>
      </c>
      <c r="I56" s="93">
        <v>-1.159717501</v>
      </c>
      <c r="J56" s="94">
        <v>-7.9606920437300093E-3</v>
      </c>
      <c r="K56" s="94">
        <f>I56/'סכום נכסי הקרן'!$C$42</f>
        <v>-6.2686040128536146E-6</v>
      </c>
    </row>
    <row r="57" spans="2:11">
      <c r="B57" s="86" t="s">
        <v>1947</v>
      </c>
      <c r="C57" s="83" t="s">
        <v>1948</v>
      </c>
      <c r="D57" s="96" t="s">
        <v>1792</v>
      </c>
      <c r="E57" s="96" t="s">
        <v>137</v>
      </c>
      <c r="F57" s="109">
        <v>43745</v>
      </c>
      <c r="G57" s="93">
        <v>79978.528756</v>
      </c>
      <c r="H57" s="95">
        <v>-1.45</v>
      </c>
      <c r="I57" s="93">
        <v>-1.159717501</v>
      </c>
      <c r="J57" s="94">
        <v>-7.9606920437300093E-3</v>
      </c>
      <c r="K57" s="94">
        <f>I57/'סכום נכסי הקרן'!$C$42</f>
        <v>-6.2686040128536146E-6</v>
      </c>
    </row>
    <row r="58" spans="2:11">
      <c r="B58" s="86" t="s">
        <v>1949</v>
      </c>
      <c r="C58" s="83" t="s">
        <v>1950</v>
      </c>
      <c r="D58" s="96" t="s">
        <v>1792</v>
      </c>
      <c r="E58" s="96" t="s">
        <v>137</v>
      </c>
      <c r="F58" s="109">
        <v>43753</v>
      </c>
      <c r="G58" s="93">
        <v>100010.910408</v>
      </c>
      <c r="H58" s="95">
        <v>-1.2925</v>
      </c>
      <c r="I58" s="93">
        <v>-1.2926314270000001</v>
      </c>
      <c r="J58" s="94">
        <v>-8.8730580572606785E-3</v>
      </c>
      <c r="K58" s="94">
        <f>I58/'סכום נכסי הקרן'!$C$42</f>
        <v>-6.9870417092488936E-6</v>
      </c>
    </row>
    <row r="59" spans="2:11">
      <c r="B59" s="86" t="s">
        <v>1951</v>
      </c>
      <c r="C59" s="83" t="s">
        <v>1952</v>
      </c>
      <c r="D59" s="96" t="s">
        <v>1792</v>
      </c>
      <c r="E59" s="96" t="s">
        <v>137</v>
      </c>
      <c r="F59" s="109">
        <v>43809</v>
      </c>
      <c r="G59" s="93">
        <v>192672</v>
      </c>
      <c r="H59" s="95">
        <v>-1.1924999999999999</v>
      </c>
      <c r="I59" s="93">
        <v>-2.2976199999999998</v>
      </c>
      <c r="J59" s="94">
        <v>-1.5771638556582361E-2</v>
      </c>
      <c r="K59" s="94">
        <f>I59/'סכום נכסי הקרן'!$C$42</f>
        <v>-1.2419291715088743E-5</v>
      </c>
    </row>
    <row r="60" spans="2:11">
      <c r="B60" s="86" t="s">
        <v>1953</v>
      </c>
      <c r="C60" s="83" t="s">
        <v>1954</v>
      </c>
      <c r="D60" s="96" t="s">
        <v>1792</v>
      </c>
      <c r="E60" s="96" t="s">
        <v>137</v>
      </c>
      <c r="F60" s="109">
        <v>43753</v>
      </c>
      <c r="G60" s="93">
        <v>101614.177849</v>
      </c>
      <c r="H60" s="95">
        <v>-1.1338999999999999</v>
      </c>
      <c r="I60" s="93">
        <v>-1.152179799</v>
      </c>
      <c r="J60" s="94">
        <v>-7.9089507150981089E-3</v>
      </c>
      <c r="K60" s="94">
        <f>I60/'סכום נכסי הקרן'!$C$42</f>
        <v>-6.2278605826957085E-6</v>
      </c>
    </row>
    <row r="61" spans="2:11">
      <c r="B61" s="86" t="s">
        <v>1955</v>
      </c>
      <c r="C61" s="83" t="s">
        <v>1956</v>
      </c>
      <c r="D61" s="96" t="s">
        <v>1792</v>
      </c>
      <c r="E61" s="96" t="s">
        <v>137</v>
      </c>
      <c r="F61" s="109">
        <v>43808</v>
      </c>
      <c r="G61" s="93">
        <v>655642.93999999994</v>
      </c>
      <c r="H61" s="95">
        <v>-1.1379999999999999</v>
      </c>
      <c r="I61" s="93">
        <v>-7.4609100000000002</v>
      </c>
      <c r="J61" s="94">
        <v>-5.1214202445657206E-2</v>
      </c>
      <c r="K61" s="94">
        <f>I61/'סכום נכסי הקרן'!$C$42</f>
        <v>-4.032834748566898E-5</v>
      </c>
    </row>
    <row r="62" spans="2:11">
      <c r="B62" s="86" t="s">
        <v>1957</v>
      </c>
      <c r="C62" s="83" t="s">
        <v>1958</v>
      </c>
      <c r="D62" s="96" t="s">
        <v>1792</v>
      </c>
      <c r="E62" s="96" t="s">
        <v>137</v>
      </c>
      <c r="F62" s="109">
        <v>43788</v>
      </c>
      <c r="G62" s="93">
        <v>77179.39</v>
      </c>
      <c r="H62" s="95">
        <v>-1.0193000000000001</v>
      </c>
      <c r="I62" s="93">
        <v>-0.78671000000000002</v>
      </c>
      <c r="J62" s="94">
        <v>-5.4002427593983823E-3</v>
      </c>
      <c r="K62" s="94">
        <f>I62/'סכום נכסי הקרן'!$C$42</f>
        <v>-4.2523920340080026E-6</v>
      </c>
    </row>
    <row r="63" spans="2:11">
      <c r="B63" s="86" t="s">
        <v>1959</v>
      </c>
      <c r="C63" s="83" t="s">
        <v>1960</v>
      </c>
      <c r="D63" s="96" t="s">
        <v>1792</v>
      </c>
      <c r="E63" s="96" t="s">
        <v>137</v>
      </c>
      <c r="F63" s="109">
        <v>43822</v>
      </c>
      <c r="G63" s="93">
        <v>81386.053467999998</v>
      </c>
      <c r="H63" s="95">
        <v>-1.0169999999999999</v>
      </c>
      <c r="I63" s="93">
        <v>-0.82765635100000001</v>
      </c>
      <c r="J63" s="94">
        <v>-5.6813123218947712E-3</v>
      </c>
      <c r="K63" s="94">
        <f>I63/'סכום נכסי הקרן'!$C$42</f>
        <v>-4.4737187450121784E-6</v>
      </c>
    </row>
    <row r="64" spans="2:11">
      <c r="B64" s="86" t="s">
        <v>1961</v>
      </c>
      <c r="C64" s="83" t="s">
        <v>1962</v>
      </c>
      <c r="D64" s="96" t="s">
        <v>1792</v>
      </c>
      <c r="E64" s="96" t="s">
        <v>137</v>
      </c>
      <c r="F64" s="109">
        <v>43766</v>
      </c>
      <c r="G64" s="93">
        <v>74850.131200000003</v>
      </c>
      <c r="H64" s="95">
        <v>-0.64859999999999995</v>
      </c>
      <c r="I64" s="93">
        <v>-0.48544547500000002</v>
      </c>
      <c r="J64" s="94">
        <v>-3.3322614577817218E-3</v>
      </c>
      <c r="K64" s="94">
        <f>I64/'סכום נכסי הקרן'!$C$42</f>
        <v>-2.6239713119640412E-6</v>
      </c>
    </row>
    <row r="65" spans="2:11">
      <c r="B65" s="86" t="s">
        <v>1963</v>
      </c>
      <c r="C65" s="83" t="s">
        <v>1964</v>
      </c>
      <c r="D65" s="96" t="s">
        <v>1792</v>
      </c>
      <c r="E65" s="96" t="s">
        <v>137</v>
      </c>
      <c r="F65" s="109">
        <v>43766</v>
      </c>
      <c r="G65" s="93">
        <v>178084.92</v>
      </c>
      <c r="H65" s="95">
        <v>-0.72489999999999999</v>
      </c>
      <c r="I65" s="93">
        <v>-1.29091</v>
      </c>
      <c r="J65" s="94">
        <v>-8.8612416017782476E-3</v>
      </c>
      <c r="K65" s="94">
        <f>I65/'סכום נכסי הקרן'!$C$42</f>
        <v>-6.9777369051127736E-6</v>
      </c>
    </row>
    <row r="66" spans="2:11">
      <c r="B66" s="86" t="s">
        <v>1965</v>
      </c>
      <c r="C66" s="83" t="s">
        <v>1966</v>
      </c>
      <c r="D66" s="96" t="s">
        <v>1792</v>
      </c>
      <c r="E66" s="96" t="s">
        <v>137</v>
      </c>
      <c r="F66" s="109">
        <v>43726</v>
      </c>
      <c r="G66" s="93">
        <v>587732.68000000005</v>
      </c>
      <c r="H66" s="95">
        <v>-0.71589999999999998</v>
      </c>
      <c r="I66" s="93">
        <v>-4.2077799999999996</v>
      </c>
      <c r="J66" s="94">
        <v>-2.8883621001565152E-2</v>
      </c>
      <c r="K66" s="94">
        <f>I66/'סכום נכסי הקרן'!$C$42</f>
        <v>-2.2744251570284083E-5</v>
      </c>
    </row>
    <row r="67" spans="2:11">
      <c r="B67" s="86" t="s">
        <v>1967</v>
      </c>
      <c r="C67" s="83" t="s">
        <v>1968</v>
      </c>
      <c r="D67" s="96" t="s">
        <v>1792</v>
      </c>
      <c r="E67" s="96" t="s">
        <v>137</v>
      </c>
      <c r="F67" s="109">
        <v>43815</v>
      </c>
      <c r="G67" s="93">
        <v>46856.62</v>
      </c>
      <c r="H67" s="95">
        <v>-0.69799999999999995</v>
      </c>
      <c r="I67" s="93">
        <v>-0.32707999999999998</v>
      </c>
      <c r="J67" s="94">
        <v>-2.2451874283332136E-3</v>
      </c>
      <c r="K67" s="94">
        <f>I67/'סכום נכסי הקרן'!$C$42</f>
        <v>-1.7679607307436506E-6</v>
      </c>
    </row>
    <row r="68" spans="2:11">
      <c r="B68" s="86" t="s">
        <v>1969</v>
      </c>
      <c r="C68" s="83" t="s">
        <v>1960</v>
      </c>
      <c r="D68" s="96" t="s">
        <v>1792</v>
      </c>
      <c r="E68" s="96" t="s">
        <v>137</v>
      </c>
      <c r="F68" s="109">
        <v>43719</v>
      </c>
      <c r="G68" s="93">
        <v>100827.01784399999</v>
      </c>
      <c r="H68" s="95">
        <v>-0.59650000000000003</v>
      </c>
      <c r="I68" s="93">
        <v>-0.60141290000000003</v>
      </c>
      <c r="J68" s="94">
        <v>-4.1283009732096749E-3</v>
      </c>
      <c r="K68" s="94">
        <f>I68/'סכום נכסי הקרן'!$C$42</f>
        <v>-3.2508083348497555E-6</v>
      </c>
    </row>
    <row r="69" spans="2:11">
      <c r="B69" s="86" t="s">
        <v>1970</v>
      </c>
      <c r="C69" s="83" t="s">
        <v>1971</v>
      </c>
      <c r="D69" s="96" t="s">
        <v>1792</v>
      </c>
      <c r="E69" s="96" t="s">
        <v>137</v>
      </c>
      <c r="F69" s="109">
        <v>43719</v>
      </c>
      <c r="G69" s="93">
        <v>100833.30942200002</v>
      </c>
      <c r="H69" s="95">
        <v>-0.59019999999999995</v>
      </c>
      <c r="I69" s="93">
        <v>-0.59516274699999994</v>
      </c>
      <c r="J69" s="94">
        <v>-4.0853978151420478E-3</v>
      </c>
      <c r="K69" s="94">
        <f>I69/'סכום נכסי הקרן'!$C$42</f>
        <v>-3.2170244744329163E-6</v>
      </c>
    </row>
    <row r="70" spans="2:11">
      <c r="B70" s="86" t="s">
        <v>1972</v>
      </c>
      <c r="C70" s="83" t="s">
        <v>1973</v>
      </c>
      <c r="D70" s="96" t="s">
        <v>1792</v>
      </c>
      <c r="E70" s="96" t="s">
        <v>137</v>
      </c>
      <c r="F70" s="109">
        <v>43760</v>
      </c>
      <c r="G70" s="93">
        <v>121094.88424100001</v>
      </c>
      <c r="H70" s="95">
        <v>-0.34300000000000003</v>
      </c>
      <c r="I70" s="93">
        <v>-0.41533857000000007</v>
      </c>
      <c r="J70" s="94">
        <v>-2.851024018178717E-3</v>
      </c>
      <c r="K70" s="94">
        <f>I70/'סכום נכסי הקרן'!$C$42</f>
        <v>-2.2450234857625749E-6</v>
      </c>
    </row>
    <row r="71" spans="2:11">
      <c r="B71" s="86" t="s">
        <v>1974</v>
      </c>
      <c r="C71" s="83" t="s">
        <v>1975</v>
      </c>
      <c r="D71" s="96" t="s">
        <v>1792</v>
      </c>
      <c r="E71" s="96" t="s">
        <v>137</v>
      </c>
      <c r="F71" s="109">
        <v>43762</v>
      </c>
      <c r="G71" s="93">
        <v>122341.69687299998</v>
      </c>
      <c r="H71" s="95">
        <v>-0.3286</v>
      </c>
      <c r="I71" s="93">
        <v>-0.40201935900000008</v>
      </c>
      <c r="J71" s="94">
        <v>-2.7595964619462434E-3</v>
      </c>
      <c r="K71" s="94">
        <f>I71/'סכום נכסי הקרן'!$C$42</f>
        <v>-2.1730293497331971E-6</v>
      </c>
    </row>
    <row r="72" spans="2:11">
      <c r="B72" s="86" t="s">
        <v>1976</v>
      </c>
      <c r="C72" s="83" t="s">
        <v>1977</v>
      </c>
      <c r="D72" s="96" t="s">
        <v>1792</v>
      </c>
      <c r="E72" s="96" t="s">
        <v>137</v>
      </c>
      <c r="F72" s="109">
        <v>43760</v>
      </c>
      <c r="G72" s="93">
        <v>102315.40492299999</v>
      </c>
      <c r="H72" s="95">
        <v>-0.2762</v>
      </c>
      <c r="I72" s="93">
        <v>-0.28261938600000003</v>
      </c>
      <c r="J72" s="94">
        <v>-1.9399947794131467E-3</v>
      </c>
      <c r="K72" s="94">
        <f>I72/'סכום נכסי הקרן'!$C$42</f>
        <v>-1.527638425446013E-6</v>
      </c>
    </row>
    <row r="73" spans="2:11">
      <c r="B73" s="86" t="s">
        <v>1978</v>
      </c>
      <c r="C73" s="83" t="s">
        <v>1979</v>
      </c>
      <c r="D73" s="96" t="s">
        <v>1792</v>
      </c>
      <c r="E73" s="96" t="s">
        <v>137</v>
      </c>
      <c r="F73" s="109">
        <v>43760</v>
      </c>
      <c r="G73" s="93">
        <v>100984.307273</v>
      </c>
      <c r="H73" s="95">
        <v>-0.27179999999999999</v>
      </c>
      <c r="I73" s="93">
        <v>-0.274451151</v>
      </c>
      <c r="J73" s="94">
        <v>-1.8839252596208284E-3</v>
      </c>
      <c r="K73" s="94">
        <f>I73/'סכום נכסי הקרן'!$C$42</f>
        <v>-1.4834867845034732E-6</v>
      </c>
    </row>
    <row r="74" spans="2:11">
      <c r="B74" s="86" t="s">
        <v>1980</v>
      </c>
      <c r="C74" s="83" t="s">
        <v>1981</v>
      </c>
      <c r="D74" s="96" t="s">
        <v>1792</v>
      </c>
      <c r="E74" s="96" t="s">
        <v>137</v>
      </c>
      <c r="F74" s="109">
        <v>43762</v>
      </c>
      <c r="G74" s="93">
        <v>17483.87</v>
      </c>
      <c r="H74" s="95">
        <v>-0.36630000000000001</v>
      </c>
      <c r="I74" s="93">
        <v>-6.4049999999999996E-2</v>
      </c>
      <c r="J74" s="94">
        <v>-4.3966080098062355E-4</v>
      </c>
      <c r="K74" s="94">
        <f>I74/'סכום נכסי הקרן'!$C$42</f>
        <v>-3.4620852636703809E-7</v>
      </c>
    </row>
    <row r="75" spans="2:11">
      <c r="B75" s="86" t="s">
        <v>1982</v>
      </c>
      <c r="C75" s="83" t="s">
        <v>1983</v>
      </c>
      <c r="D75" s="96" t="s">
        <v>1792</v>
      </c>
      <c r="E75" s="96" t="s">
        <v>137</v>
      </c>
      <c r="F75" s="109">
        <v>43768</v>
      </c>
      <c r="G75" s="93">
        <v>44492.415784999997</v>
      </c>
      <c r="H75" s="95">
        <v>-0.30780000000000002</v>
      </c>
      <c r="I75" s="93">
        <v>-0.13694014000000002</v>
      </c>
      <c r="J75" s="94">
        <v>-9.4000330427476556E-4</v>
      </c>
      <c r="K75" s="94">
        <f>I75/'סכום נכסי הקרן'!$C$42</f>
        <v>-7.4020053192655573E-7</v>
      </c>
    </row>
    <row r="76" spans="2:11">
      <c r="B76" s="86" t="s">
        <v>1984</v>
      </c>
      <c r="C76" s="83" t="s">
        <v>1985</v>
      </c>
      <c r="D76" s="96" t="s">
        <v>1792</v>
      </c>
      <c r="E76" s="96" t="s">
        <v>137</v>
      </c>
      <c r="F76" s="109">
        <v>43829</v>
      </c>
      <c r="G76" s="93">
        <v>167392.04999999999</v>
      </c>
      <c r="H76" s="95">
        <v>-0.2046</v>
      </c>
      <c r="I76" s="93">
        <v>-0.34241000000000005</v>
      </c>
      <c r="J76" s="94">
        <v>-2.3504177184039865E-3</v>
      </c>
      <c r="K76" s="94">
        <f>I76/'סכום נכסי הקרן'!$C$42</f>
        <v>-1.850823755087237E-6</v>
      </c>
    </row>
    <row r="77" spans="2:11">
      <c r="B77" s="86" t="s">
        <v>1986</v>
      </c>
      <c r="C77" s="83" t="s">
        <v>1987</v>
      </c>
      <c r="D77" s="96" t="s">
        <v>1792</v>
      </c>
      <c r="E77" s="96" t="s">
        <v>137</v>
      </c>
      <c r="F77" s="109">
        <v>43675</v>
      </c>
      <c r="G77" s="93">
        <v>121596.41282</v>
      </c>
      <c r="H77" s="95">
        <v>0.33789999999999998</v>
      </c>
      <c r="I77" s="93">
        <v>0.41090396500000004</v>
      </c>
      <c r="J77" s="94">
        <v>2.8205833938800017E-3</v>
      </c>
      <c r="K77" s="94">
        <f>I77/'סכום נכסי הקרן'!$C$42</f>
        <v>2.2210531803438409E-6</v>
      </c>
    </row>
    <row r="78" spans="2:11">
      <c r="B78" s="86" t="s">
        <v>1988</v>
      </c>
      <c r="C78" s="83" t="s">
        <v>1989</v>
      </c>
      <c r="D78" s="96" t="s">
        <v>1792</v>
      </c>
      <c r="E78" s="96" t="s">
        <v>137</v>
      </c>
      <c r="F78" s="109">
        <v>43678</v>
      </c>
      <c r="G78" s="93">
        <v>123292.11197300001</v>
      </c>
      <c r="H78" s="95">
        <v>-2.9600000000000001E-2</v>
      </c>
      <c r="I78" s="93">
        <v>-3.6440955999999997E-2</v>
      </c>
      <c r="J78" s="94">
        <v>-2.5014301176361681E-4</v>
      </c>
      <c r="K78" s="94">
        <f>I78/'סכום נכסי הקרן'!$C$42</f>
        <v>-1.9697376543584816E-7</v>
      </c>
    </row>
    <row r="79" spans="2:11">
      <c r="B79" s="86" t="s">
        <v>1990</v>
      </c>
      <c r="C79" s="83" t="s">
        <v>1991</v>
      </c>
      <c r="D79" s="96" t="s">
        <v>1792</v>
      </c>
      <c r="E79" s="96" t="s">
        <v>137</v>
      </c>
      <c r="F79" s="109">
        <v>43677</v>
      </c>
      <c r="G79" s="93">
        <v>81229.653812999997</v>
      </c>
      <c r="H79" s="95">
        <v>0.54059999999999997</v>
      </c>
      <c r="I79" s="93">
        <v>0.43915006699999998</v>
      </c>
      <c r="J79" s="94">
        <v>3.0144741640579934E-3</v>
      </c>
      <c r="K79" s="94">
        <f>I79/'סכום נכסי הקרן'!$C$42</f>
        <v>2.3737314215465423E-6</v>
      </c>
    </row>
    <row r="80" spans="2:11">
      <c r="B80" s="86" t="s">
        <v>1992</v>
      </c>
      <c r="C80" s="83" t="s">
        <v>1993</v>
      </c>
      <c r="D80" s="96" t="s">
        <v>1792</v>
      </c>
      <c r="E80" s="96" t="s">
        <v>137</v>
      </c>
      <c r="F80" s="109">
        <v>43677</v>
      </c>
      <c r="G80" s="93">
        <v>81229.653812999997</v>
      </c>
      <c r="H80" s="95">
        <v>0.54059999999999997</v>
      </c>
      <c r="I80" s="93">
        <v>0.43915006699999998</v>
      </c>
      <c r="J80" s="94">
        <v>3.0144741640579934E-3</v>
      </c>
      <c r="K80" s="94">
        <f>I80/'סכום נכסי הקרן'!$C$42</f>
        <v>2.3737314215465423E-6</v>
      </c>
    </row>
    <row r="81" spans="2:11">
      <c r="B81" s="86" t="s">
        <v>1994</v>
      </c>
      <c r="C81" s="83" t="s">
        <v>1925</v>
      </c>
      <c r="D81" s="96" t="s">
        <v>1792</v>
      </c>
      <c r="E81" s="96" t="s">
        <v>137</v>
      </c>
      <c r="F81" s="109">
        <v>43676</v>
      </c>
      <c r="G81" s="93">
        <v>142189.64363499999</v>
      </c>
      <c r="H81" s="95">
        <v>0.56699999999999995</v>
      </c>
      <c r="I81" s="93">
        <v>0.80622453199999988</v>
      </c>
      <c r="J81" s="94">
        <v>5.5341970883582871E-3</v>
      </c>
      <c r="K81" s="94">
        <f>I81/'סכום נכסי הקרן'!$C$42</f>
        <v>4.3578736478481638E-6</v>
      </c>
    </row>
    <row r="82" spans="2:11">
      <c r="B82" s="86" t="s">
        <v>1995</v>
      </c>
      <c r="C82" s="83" t="s">
        <v>1996</v>
      </c>
      <c r="D82" s="96" t="s">
        <v>1792</v>
      </c>
      <c r="E82" s="96" t="s">
        <v>137</v>
      </c>
      <c r="F82" s="109">
        <v>43650</v>
      </c>
      <c r="G82" s="93">
        <v>701856.58</v>
      </c>
      <c r="H82" s="95">
        <v>2.0036999999999998</v>
      </c>
      <c r="I82" s="93">
        <v>14.06325</v>
      </c>
      <c r="J82" s="94">
        <v>9.6534890856998498E-2</v>
      </c>
      <c r="K82" s="94">
        <f>I82/'סכום נכסי הקרן'!$C$42</f>
        <v>7.6015879132416059E-5</v>
      </c>
    </row>
    <row r="83" spans="2:11">
      <c r="B83" s="86" t="s">
        <v>1997</v>
      </c>
      <c r="C83" s="83" t="s">
        <v>1998</v>
      </c>
      <c r="D83" s="96" t="s">
        <v>1792</v>
      </c>
      <c r="E83" s="96" t="s">
        <v>138</v>
      </c>
      <c r="F83" s="109">
        <v>43678</v>
      </c>
      <c r="G83" s="93">
        <v>133356.997199</v>
      </c>
      <c r="H83" s="95">
        <v>-8.1579999999999995</v>
      </c>
      <c r="I83" s="93">
        <v>-10.879305115999998</v>
      </c>
      <c r="J83" s="94">
        <v>-7.4679219381938403E-2</v>
      </c>
      <c r="K83" s="94">
        <f>I83/'סכום נכסי הקרן'!$C$42</f>
        <v>-5.880574851065945E-5</v>
      </c>
    </row>
    <row r="84" spans="2:11">
      <c r="B84" s="86" t="s">
        <v>1999</v>
      </c>
      <c r="C84" s="83" t="s">
        <v>2000</v>
      </c>
      <c r="D84" s="96" t="s">
        <v>1792</v>
      </c>
      <c r="E84" s="96" t="s">
        <v>138</v>
      </c>
      <c r="F84" s="109">
        <v>43677</v>
      </c>
      <c r="G84" s="93">
        <v>67286.107306000005</v>
      </c>
      <c r="H84" s="95">
        <v>-7.1820000000000004</v>
      </c>
      <c r="I84" s="93">
        <v>-4.8324945029999995</v>
      </c>
      <c r="J84" s="94">
        <v>-3.3171872036275411E-2</v>
      </c>
      <c r="K84" s="94">
        <f>I84/'סכום נכסי הקרן'!$C$42</f>
        <v>-2.6121011718351942E-5</v>
      </c>
    </row>
    <row r="85" spans="2:11">
      <c r="B85" s="86" t="s">
        <v>2001</v>
      </c>
      <c r="C85" s="83" t="s">
        <v>2002</v>
      </c>
      <c r="D85" s="96" t="s">
        <v>1792</v>
      </c>
      <c r="E85" s="96" t="s">
        <v>138</v>
      </c>
      <c r="F85" s="109">
        <v>43677</v>
      </c>
      <c r="G85" s="93">
        <v>67298.674752000006</v>
      </c>
      <c r="H85" s="95">
        <v>-7.1619999999999999</v>
      </c>
      <c r="I85" s="93">
        <v>-4.8199363750000002</v>
      </c>
      <c r="J85" s="94">
        <v>-3.3085668810431589E-2</v>
      </c>
      <c r="K85" s="94">
        <f>I85/'סכום נכסי הקרן'!$C$42</f>
        <v>-2.6053131453109034E-5</v>
      </c>
    </row>
    <row r="86" spans="2:11">
      <c r="B86" s="86" t="s">
        <v>2003</v>
      </c>
      <c r="C86" s="83" t="s">
        <v>2004</v>
      </c>
      <c r="D86" s="96" t="s">
        <v>1792</v>
      </c>
      <c r="E86" s="96" t="s">
        <v>138</v>
      </c>
      <c r="F86" s="109">
        <v>43720</v>
      </c>
      <c r="G86" s="93">
        <v>1023446.91</v>
      </c>
      <c r="H86" s="95">
        <v>-6.4074</v>
      </c>
      <c r="I86" s="93">
        <v>-65.576270000000008</v>
      </c>
      <c r="J86" s="94">
        <v>-0.45013763299799592</v>
      </c>
      <c r="K86" s="94">
        <f>I86/'סכום נכסי הקרן'!$C$42</f>
        <v>-3.544584512310228E-4</v>
      </c>
    </row>
    <row r="87" spans="2:11">
      <c r="B87" s="86" t="s">
        <v>2005</v>
      </c>
      <c r="C87" s="83" t="s">
        <v>2006</v>
      </c>
      <c r="D87" s="96" t="s">
        <v>1792</v>
      </c>
      <c r="E87" s="96" t="s">
        <v>138</v>
      </c>
      <c r="F87" s="109">
        <v>43766</v>
      </c>
      <c r="G87" s="93">
        <v>236882.02</v>
      </c>
      <c r="H87" s="95">
        <v>-2.4037000000000002</v>
      </c>
      <c r="I87" s="93">
        <v>-5.6939200000000003</v>
      </c>
      <c r="J87" s="94">
        <v>-3.9084987165020957E-2</v>
      </c>
      <c r="K87" s="94">
        <f>I87/'סכום נכסי הקרן'!$C$42</f>
        <v>-3.0777262333361523E-5</v>
      </c>
    </row>
    <row r="88" spans="2:11">
      <c r="B88" s="86" t="s">
        <v>2007</v>
      </c>
      <c r="C88" s="83" t="s">
        <v>2008</v>
      </c>
      <c r="D88" s="96" t="s">
        <v>1792</v>
      </c>
      <c r="E88" s="96" t="s">
        <v>138</v>
      </c>
      <c r="F88" s="109">
        <v>43761</v>
      </c>
      <c r="G88" s="93">
        <v>241780.72</v>
      </c>
      <c r="H88" s="95">
        <v>-2.2231000000000001</v>
      </c>
      <c r="I88" s="93">
        <v>-5.3751000000000007</v>
      </c>
      <c r="J88" s="94">
        <v>-3.6896499162387977E-2</v>
      </c>
      <c r="K88" s="94">
        <f>I88/'סכום נכסי הקרן'!$C$42</f>
        <v>-2.9053949259570127E-5</v>
      </c>
    </row>
    <row r="89" spans="2:11">
      <c r="B89" s="86" t="s">
        <v>2009</v>
      </c>
      <c r="C89" s="83" t="s">
        <v>2010</v>
      </c>
      <c r="D89" s="96" t="s">
        <v>1792</v>
      </c>
      <c r="E89" s="96" t="s">
        <v>138</v>
      </c>
      <c r="F89" s="109">
        <v>43788</v>
      </c>
      <c r="G89" s="93">
        <v>67334.98</v>
      </c>
      <c r="H89" s="95">
        <v>-1.9613</v>
      </c>
      <c r="I89" s="93">
        <v>-1.3206300000000002</v>
      </c>
      <c r="J89" s="94">
        <v>-9.0652497049030587E-3</v>
      </c>
      <c r="K89" s="94">
        <f>I89/'סכום נכסי הקרן'!$C$42</f>
        <v>-7.1383819855753568E-6</v>
      </c>
    </row>
    <row r="90" spans="2:11">
      <c r="B90" s="86" t="s">
        <v>2011</v>
      </c>
      <c r="C90" s="83" t="s">
        <v>2012</v>
      </c>
      <c r="D90" s="96" t="s">
        <v>1792</v>
      </c>
      <c r="E90" s="96" t="s">
        <v>135</v>
      </c>
      <c r="F90" s="109">
        <v>43648</v>
      </c>
      <c r="G90" s="93">
        <v>506183.45</v>
      </c>
      <c r="H90" s="95">
        <v>1.6276999999999999</v>
      </c>
      <c r="I90" s="93">
        <v>8.2391900000000007</v>
      </c>
      <c r="J90" s="94">
        <v>5.6556578842022545E-2</v>
      </c>
      <c r="K90" s="94">
        <f>I90/'סכום נכסי הקרן'!$C$42</f>
        <v>4.4535172964216029E-5</v>
      </c>
    </row>
    <row r="91" spans="2:11">
      <c r="B91" s="82"/>
      <c r="C91" s="83"/>
      <c r="D91" s="83"/>
      <c r="E91" s="83"/>
      <c r="F91" s="83"/>
      <c r="G91" s="93"/>
      <c r="H91" s="95"/>
      <c r="I91" s="83"/>
      <c r="J91" s="94"/>
      <c r="K91" s="83"/>
    </row>
    <row r="92" spans="2:11">
      <c r="B92" s="99" t="s">
        <v>196</v>
      </c>
      <c r="C92" s="81"/>
      <c r="D92" s="81"/>
      <c r="E92" s="81"/>
      <c r="F92" s="81"/>
      <c r="G92" s="90"/>
      <c r="H92" s="92"/>
      <c r="I92" s="90">
        <v>2.4998977070000001</v>
      </c>
      <c r="J92" s="91">
        <v>1.7160140955960097E-2</v>
      </c>
      <c r="K92" s="91">
        <f>I92/'סכום נכסי הקרן'!$C$42</f>
        <v>1.3512660440418543E-5</v>
      </c>
    </row>
    <row r="93" spans="2:11">
      <c r="B93" s="86" t="s">
        <v>2013</v>
      </c>
      <c r="C93" s="83" t="s">
        <v>2014</v>
      </c>
      <c r="D93" s="96" t="s">
        <v>1792</v>
      </c>
      <c r="E93" s="96" t="s">
        <v>136</v>
      </c>
      <c r="F93" s="109">
        <v>43614</v>
      </c>
      <c r="G93" s="93">
        <v>1216.8969999999999</v>
      </c>
      <c r="H93" s="95">
        <v>0.25469999999999998</v>
      </c>
      <c r="I93" s="93">
        <v>3.0989620000000002E-3</v>
      </c>
      <c r="J93" s="94">
        <v>2.127232029864973E-5</v>
      </c>
      <c r="K93" s="94">
        <f>I93/'סכום נכסי הקרן'!$C$42</f>
        <v>1.6750773884269309E-8</v>
      </c>
    </row>
    <row r="94" spans="2:11">
      <c r="B94" s="86" t="s">
        <v>2013</v>
      </c>
      <c r="C94" s="83" t="s">
        <v>2015</v>
      </c>
      <c r="D94" s="96" t="s">
        <v>1792</v>
      </c>
      <c r="E94" s="96" t="s">
        <v>136</v>
      </c>
      <c r="F94" s="109">
        <v>43626</v>
      </c>
      <c r="G94" s="93">
        <v>243379.4</v>
      </c>
      <c r="H94" s="95">
        <v>1.0259</v>
      </c>
      <c r="I94" s="93">
        <v>2.496798745</v>
      </c>
      <c r="J94" s="94">
        <v>1.7138868635661445E-2</v>
      </c>
      <c r="K94" s="94">
        <f>I94/'סכום נכסי הקרן'!$C$42</f>
        <v>1.3495909666534272E-5</v>
      </c>
    </row>
    <row r="95" spans="2:11">
      <c r="B95" s="135"/>
      <c r="C95" s="136"/>
      <c r="D95" s="136"/>
      <c r="E95" s="136"/>
      <c r="F95" s="136"/>
      <c r="G95" s="136"/>
      <c r="H95" s="136"/>
      <c r="I95" s="136"/>
      <c r="J95" s="136"/>
      <c r="K95" s="136"/>
    </row>
    <row r="96" spans="2:11">
      <c r="B96" s="135"/>
      <c r="C96" s="136"/>
      <c r="D96" s="136"/>
      <c r="E96" s="136"/>
      <c r="F96" s="136"/>
      <c r="G96" s="136"/>
      <c r="H96" s="136"/>
      <c r="I96" s="136"/>
      <c r="J96" s="136"/>
      <c r="K96" s="136"/>
    </row>
    <row r="97" spans="2:11">
      <c r="B97" s="135"/>
      <c r="C97" s="136"/>
      <c r="D97" s="136"/>
      <c r="E97" s="136"/>
      <c r="F97" s="136"/>
      <c r="G97" s="136"/>
      <c r="H97" s="136"/>
      <c r="I97" s="136"/>
      <c r="J97" s="136"/>
      <c r="K97" s="136"/>
    </row>
    <row r="98" spans="2:11">
      <c r="B98" s="137" t="s">
        <v>222</v>
      </c>
      <c r="C98" s="136"/>
      <c r="D98" s="136"/>
      <c r="E98" s="136"/>
      <c r="F98" s="136"/>
      <c r="G98" s="136"/>
      <c r="H98" s="136"/>
      <c r="I98" s="136"/>
      <c r="J98" s="136"/>
      <c r="K98" s="136"/>
    </row>
    <row r="99" spans="2:11">
      <c r="B99" s="137" t="s">
        <v>115</v>
      </c>
      <c r="C99" s="136"/>
      <c r="D99" s="136"/>
      <c r="E99" s="136"/>
      <c r="F99" s="136"/>
      <c r="G99" s="136"/>
      <c r="H99" s="136"/>
      <c r="I99" s="136"/>
      <c r="J99" s="136"/>
      <c r="K99" s="136"/>
    </row>
    <row r="100" spans="2:11">
      <c r="B100" s="137" t="s">
        <v>204</v>
      </c>
      <c r="C100" s="136"/>
      <c r="D100" s="136"/>
      <c r="E100" s="136"/>
      <c r="F100" s="136"/>
      <c r="G100" s="136"/>
      <c r="H100" s="136"/>
      <c r="I100" s="136"/>
      <c r="J100" s="136"/>
      <c r="K100" s="136"/>
    </row>
    <row r="101" spans="2:11">
      <c r="B101" s="137" t="s">
        <v>212</v>
      </c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2:11">
      <c r="B102" s="135"/>
      <c r="C102" s="136"/>
      <c r="D102" s="136"/>
      <c r="E102" s="136"/>
      <c r="F102" s="136"/>
      <c r="G102" s="136"/>
      <c r="H102" s="136"/>
      <c r="I102" s="136"/>
      <c r="J102" s="136"/>
      <c r="K102" s="136"/>
    </row>
    <row r="103" spans="2:11">
      <c r="B103" s="135"/>
      <c r="C103" s="136"/>
      <c r="D103" s="136"/>
      <c r="E103" s="136"/>
      <c r="F103" s="136"/>
      <c r="G103" s="136"/>
      <c r="H103" s="136"/>
      <c r="I103" s="136"/>
      <c r="J103" s="136"/>
      <c r="K103" s="136"/>
    </row>
    <row r="104" spans="2:11">
      <c r="B104" s="135"/>
      <c r="C104" s="136"/>
      <c r="D104" s="136"/>
      <c r="E104" s="136"/>
      <c r="F104" s="136"/>
      <c r="G104" s="136"/>
      <c r="H104" s="136"/>
      <c r="I104" s="136"/>
      <c r="J104" s="136"/>
      <c r="K104" s="136"/>
    </row>
    <row r="105" spans="2:11">
      <c r="B105" s="135"/>
      <c r="C105" s="136"/>
      <c r="D105" s="136"/>
      <c r="E105" s="136"/>
      <c r="F105" s="136"/>
      <c r="G105" s="136"/>
      <c r="H105" s="136"/>
      <c r="I105" s="136"/>
      <c r="J105" s="136"/>
      <c r="K105" s="136"/>
    </row>
    <row r="106" spans="2:11">
      <c r="B106" s="135"/>
      <c r="C106" s="136"/>
      <c r="D106" s="136"/>
      <c r="E106" s="136"/>
      <c r="F106" s="136"/>
      <c r="G106" s="136"/>
      <c r="H106" s="136"/>
      <c r="I106" s="136"/>
      <c r="J106" s="136"/>
      <c r="K106" s="136"/>
    </row>
    <row r="107" spans="2:11">
      <c r="B107" s="135"/>
      <c r="C107" s="136"/>
      <c r="D107" s="136"/>
      <c r="E107" s="136"/>
      <c r="F107" s="136"/>
      <c r="G107" s="136"/>
      <c r="H107" s="136"/>
      <c r="I107" s="136"/>
      <c r="J107" s="136"/>
      <c r="K107" s="136"/>
    </row>
    <row r="108" spans="2:11">
      <c r="B108" s="135"/>
      <c r="C108" s="136"/>
      <c r="D108" s="136"/>
      <c r="E108" s="136"/>
      <c r="F108" s="136"/>
      <c r="G108" s="136"/>
      <c r="H108" s="136"/>
      <c r="I108" s="136"/>
      <c r="J108" s="136"/>
      <c r="K108" s="136"/>
    </row>
    <row r="109" spans="2:11">
      <c r="B109" s="135"/>
      <c r="C109" s="136"/>
      <c r="D109" s="136"/>
      <c r="E109" s="136"/>
      <c r="F109" s="136"/>
      <c r="G109" s="136"/>
      <c r="H109" s="136"/>
      <c r="I109" s="136"/>
      <c r="J109" s="136"/>
      <c r="K109" s="136"/>
    </row>
    <row r="110" spans="2:11">
      <c r="B110" s="135"/>
      <c r="C110" s="136"/>
      <c r="D110" s="136"/>
      <c r="E110" s="136"/>
      <c r="F110" s="136"/>
      <c r="G110" s="136"/>
      <c r="H110" s="136"/>
      <c r="I110" s="136"/>
      <c r="J110" s="136"/>
      <c r="K110" s="136"/>
    </row>
    <row r="111" spans="2:11">
      <c r="B111" s="135"/>
      <c r="C111" s="136"/>
      <c r="D111" s="136"/>
      <c r="E111" s="136"/>
      <c r="F111" s="136"/>
      <c r="G111" s="136"/>
      <c r="H111" s="136"/>
      <c r="I111" s="136"/>
      <c r="J111" s="136"/>
      <c r="K111" s="136"/>
    </row>
    <row r="112" spans="2:11">
      <c r="B112" s="135"/>
      <c r="C112" s="136"/>
      <c r="D112" s="136"/>
      <c r="E112" s="136"/>
      <c r="F112" s="136"/>
      <c r="G112" s="136"/>
      <c r="H112" s="136"/>
      <c r="I112" s="136"/>
      <c r="J112" s="136"/>
      <c r="K112" s="136"/>
    </row>
    <row r="113" spans="2:11">
      <c r="B113" s="135"/>
      <c r="C113" s="136"/>
      <c r="D113" s="136"/>
      <c r="E113" s="136"/>
      <c r="F113" s="136"/>
      <c r="G113" s="136"/>
      <c r="H113" s="136"/>
      <c r="I113" s="136"/>
      <c r="J113" s="136"/>
      <c r="K113" s="136"/>
    </row>
    <row r="114" spans="2:11"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</row>
    <row r="115" spans="2:11"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</row>
    <row r="116" spans="2:11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</row>
    <row r="117" spans="2:11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</row>
    <row r="118" spans="2:11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</row>
    <row r="119" spans="2:11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</row>
    <row r="120" spans="2:11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</row>
    <row r="121" spans="2:11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</row>
    <row r="122" spans="2:11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</row>
    <row r="123" spans="2:11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</row>
    <row r="124" spans="2:11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</row>
    <row r="125" spans="2:11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</row>
    <row r="126" spans="2:11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</row>
    <row r="127" spans="2:11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</row>
    <row r="128" spans="2:11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</row>
    <row r="129" spans="2:11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</row>
    <row r="130" spans="2:11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</row>
    <row r="131" spans="2:11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</row>
    <row r="132" spans="2:11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</row>
    <row r="133" spans="2:11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</row>
    <row r="134" spans="2:11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</row>
    <row r="135" spans="2:11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</row>
    <row r="136" spans="2:11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</row>
    <row r="137" spans="2:11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</row>
    <row r="138" spans="2:11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</row>
    <row r="139" spans="2:11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</row>
    <row r="140" spans="2:11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</row>
    <row r="141" spans="2:11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</row>
    <row r="142" spans="2:11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</row>
    <row r="143" spans="2:11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</row>
    <row r="144" spans="2:11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</row>
    <row r="145" spans="2:11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</row>
    <row r="146" spans="2:11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</row>
    <row r="147" spans="2:11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</row>
    <row r="148" spans="2:11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</row>
    <row r="149" spans="2:11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</row>
    <row r="150" spans="2:11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</row>
    <row r="151" spans="2:11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</row>
    <row r="152" spans="2:11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</row>
    <row r="153" spans="2:11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</row>
    <row r="154" spans="2:11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</row>
    <row r="155" spans="2:11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</row>
    <row r="156" spans="2:11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</row>
    <row r="157" spans="2:11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</row>
    <row r="158" spans="2:11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</row>
    <row r="159" spans="2:11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</row>
    <row r="160" spans="2:11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</row>
    <row r="161" spans="2:11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</row>
    <row r="162" spans="2:11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</row>
    <row r="163" spans="2:11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</row>
    <row r="164" spans="2:11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</row>
    <row r="165" spans="2:11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</row>
    <row r="166" spans="2:11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</row>
    <row r="167" spans="2:11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</row>
    <row r="168" spans="2:11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</row>
    <row r="169" spans="2:11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</row>
    <row r="170" spans="2:11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</row>
    <row r="171" spans="2:11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</row>
    <row r="172" spans="2:11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</row>
    <row r="173" spans="2:11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</row>
    <row r="174" spans="2:11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</row>
    <row r="175" spans="2:11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</row>
    <row r="176" spans="2:11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</row>
    <row r="177" spans="2:11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</row>
    <row r="178" spans="2:11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</row>
    <row r="179" spans="2:11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</row>
    <row r="180" spans="2:11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</row>
    <row r="181" spans="2:11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</row>
    <row r="182" spans="2:11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</row>
    <row r="183" spans="2:11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</row>
    <row r="184" spans="2:11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</row>
    <row r="185" spans="2:11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</row>
    <row r="186" spans="2:11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</row>
    <row r="187" spans="2:11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</row>
    <row r="188" spans="2:11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</row>
    <row r="189" spans="2:11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</row>
    <row r="190" spans="2:11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</row>
    <row r="191" spans="2:11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</row>
    <row r="192" spans="2:11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</row>
    <row r="193" spans="2:11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</row>
    <row r="194" spans="2:11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</row>
    <row r="195" spans="2:11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</row>
    <row r="196" spans="2:11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</row>
    <row r="197" spans="2:11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</row>
    <row r="198" spans="2:11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</row>
    <row r="199" spans="2:11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</row>
    <row r="200" spans="2:11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</row>
    <row r="201" spans="2:11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2:11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</row>
    <row r="203" spans="2:11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</row>
    <row r="204" spans="2:11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</row>
    <row r="205" spans="2:11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</row>
    <row r="206" spans="2:11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</row>
    <row r="207" spans="2:11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</row>
    <row r="208" spans="2:11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</row>
    <row r="209" spans="2:11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</row>
    <row r="210" spans="2:11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</row>
    <row r="211" spans="2:11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</row>
    <row r="212" spans="2:11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</row>
    <row r="213" spans="2:11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</row>
    <row r="214" spans="2:11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</row>
    <row r="215" spans="2:11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</row>
    <row r="216" spans="2:11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</row>
    <row r="217" spans="2:11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</row>
    <row r="218" spans="2:11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</row>
    <row r="219" spans="2:11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</row>
    <row r="220" spans="2:11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</row>
    <row r="221" spans="2:11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</row>
    <row r="222" spans="2:11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</row>
    <row r="223" spans="2:11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</row>
    <row r="224" spans="2:11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</row>
    <row r="225" spans="2:11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</row>
    <row r="226" spans="2:11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</row>
    <row r="227" spans="2:11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</row>
    <row r="228" spans="2:11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</row>
    <row r="229" spans="2:11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</row>
    <row r="230" spans="2:11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</row>
    <row r="231" spans="2:11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</row>
    <row r="232" spans="2:11"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</row>
    <row r="233" spans="2:11">
      <c r="B233" s="135"/>
      <c r="C233" s="136"/>
      <c r="D233" s="136"/>
      <c r="E233" s="136"/>
      <c r="F233" s="136"/>
      <c r="G233" s="136"/>
      <c r="H233" s="136"/>
      <c r="I233" s="136"/>
      <c r="J233" s="136"/>
      <c r="K233" s="136"/>
    </row>
    <row r="234" spans="2:11">
      <c r="B234" s="135"/>
      <c r="C234" s="136"/>
      <c r="D234" s="136"/>
      <c r="E234" s="136"/>
      <c r="F234" s="136"/>
      <c r="G234" s="136"/>
      <c r="H234" s="136"/>
      <c r="I234" s="136"/>
      <c r="J234" s="136"/>
      <c r="K234" s="136"/>
    </row>
    <row r="235" spans="2:11">
      <c r="B235" s="135"/>
      <c r="C235" s="136"/>
      <c r="D235" s="136"/>
      <c r="E235" s="136"/>
      <c r="F235" s="136"/>
      <c r="G235" s="136"/>
      <c r="H235" s="136"/>
      <c r="I235" s="136"/>
      <c r="J235" s="136"/>
      <c r="K235" s="136"/>
    </row>
    <row r="236" spans="2:11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</row>
    <row r="237" spans="2:11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</row>
    <row r="238" spans="2:11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</row>
    <row r="239" spans="2:11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</row>
    <row r="240" spans="2:11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</row>
    <row r="241" spans="2:11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</row>
    <row r="242" spans="2:11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</row>
    <row r="243" spans="2:11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</row>
    <row r="244" spans="2:11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</row>
    <row r="245" spans="2:11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</row>
    <row r="246" spans="2:11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</row>
    <row r="247" spans="2:11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</row>
    <row r="248" spans="2:11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</row>
    <row r="249" spans="2:11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</row>
    <row r="250" spans="2:11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</row>
    <row r="251" spans="2:11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</row>
    <row r="252" spans="2:11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</row>
    <row r="253" spans="2:11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</row>
    <row r="254" spans="2:11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</row>
    <row r="255" spans="2:11">
      <c r="B255" s="135"/>
      <c r="C255" s="136"/>
      <c r="D255" s="136"/>
      <c r="E255" s="136"/>
      <c r="F255" s="136"/>
      <c r="G255" s="136"/>
      <c r="H255" s="136"/>
      <c r="I255" s="136"/>
      <c r="J255" s="136"/>
      <c r="K255" s="136"/>
    </row>
    <row r="256" spans="2:11">
      <c r="B256" s="135"/>
      <c r="C256" s="136"/>
      <c r="D256" s="136"/>
      <c r="E256" s="136"/>
      <c r="F256" s="136"/>
      <c r="G256" s="136"/>
      <c r="H256" s="136"/>
      <c r="I256" s="136"/>
      <c r="J256" s="136"/>
      <c r="K256" s="136"/>
    </row>
    <row r="257" spans="2:11">
      <c r="B257" s="135"/>
      <c r="C257" s="136"/>
      <c r="D257" s="136"/>
      <c r="E257" s="136"/>
      <c r="F257" s="136"/>
      <c r="G257" s="136"/>
      <c r="H257" s="136"/>
      <c r="I257" s="136"/>
      <c r="J257" s="136"/>
      <c r="K257" s="136"/>
    </row>
    <row r="258" spans="2:11">
      <c r="B258" s="135"/>
      <c r="C258" s="136"/>
      <c r="D258" s="136"/>
      <c r="E258" s="136"/>
      <c r="F258" s="136"/>
      <c r="G258" s="136"/>
      <c r="H258" s="136"/>
      <c r="I258" s="136"/>
      <c r="J258" s="136"/>
      <c r="K258" s="136"/>
    </row>
    <row r="259" spans="2:11">
      <c r="B259" s="135"/>
      <c r="C259" s="136"/>
      <c r="D259" s="136"/>
      <c r="E259" s="136"/>
      <c r="F259" s="136"/>
      <c r="G259" s="136"/>
      <c r="H259" s="136"/>
      <c r="I259" s="136"/>
      <c r="J259" s="136"/>
      <c r="K259" s="136"/>
    </row>
    <row r="260" spans="2:11">
      <c r="B260" s="135"/>
      <c r="C260" s="136"/>
      <c r="D260" s="136"/>
      <c r="E260" s="136"/>
      <c r="F260" s="136"/>
      <c r="G260" s="136"/>
      <c r="H260" s="136"/>
      <c r="I260" s="136"/>
      <c r="J260" s="136"/>
      <c r="K260" s="136"/>
    </row>
    <row r="261" spans="2:11">
      <c r="B261" s="135"/>
      <c r="C261" s="136"/>
      <c r="D261" s="136"/>
      <c r="E261" s="136"/>
      <c r="F261" s="136"/>
      <c r="G261" s="136"/>
      <c r="H261" s="136"/>
      <c r="I261" s="136"/>
      <c r="J261" s="136"/>
      <c r="K261" s="136"/>
    </row>
    <row r="262" spans="2:11">
      <c r="B262" s="135"/>
      <c r="C262" s="136"/>
      <c r="D262" s="136"/>
      <c r="E262" s="136"/>
      <c r="F262" s="136"/>
      <c r="G262" s="136"/>
      <c r="H262" s="136"/>
      <c r="I262" s="136"/>
      <c r="J262" s="136"/>
      <c r="K262" s="136"/>
    </row>
    <row r="263" spans="2:11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</row>
    <row r="264" spans="2:11"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</row>
    <row r="265" spans="2:11">
      <c r="B265" s="135"/>
      <c r="C265" s="136"/>
      <c r="D265" s="136"/>
      <c r="E265" s="136"/>
      <c r="F265" s="136"/>
      <c r="G265" s="136"/>
      <c r="H265" s="136"/>
      <c r="I265" s="136"/>
      <c r="J265" s="136"/>
      <c r="K265" s="136"/>
    </row>
    <row r="266" spans="2:11">
      <c r="B266" s="135"/>
      <c r="C266" s="136"/>
      <c r="D266" s="136"/>
      <c r="E266" s="136"/>
      <c r="F266" s="136"/>
      <c r="G266" s="136"/>
      <c r="H266" s="136"/>
      <c r="I266" s="136"/>
      <c r="J266" s="136"/>
      <c r="K266" s="136"/>
    </row>
    <row r="267" spans="2:11">
      <c r="B267" s="135"/>
      <c r="C267" s="136"/>
      <c r="D267" s="136"/>
      <c r="E267" s="136"/>
      <c r="F267" s="136"/>
      <c r="G267" s="136"/>
      <c r="H267" s="136"/>
      <c r="I267" s="136"/>
      <c r="J267" s="136"/>
      <c r="K267" s="136"/>
    </row>
    <row r="268" spans="2:11">
      <c r="B268" s="135"/>
      <c r="C268" s="136"/>
      <c r="D268" s="136"/>
      <c r="E268" s="136"/>
      <c r="F268" s="136"/>
      <c r="G268" s="136"/>
      <c r="H268" s="136"/>
      <c r="I268" s="136"/>
      <c r="J268" s="136"/>
      <c r="K268" s="136"/>
    </row>
    <row r="269" spans="2:11">
      <c r="B269" s="135"/>
      <c r="C269" s="136"/>
      <c r="D269" s="136"/>
      <c r="E269" s="136"/>
      <c r="F269" s="136"/>
      <c r="G269" s="136"/>
      <c r="H269" s="136"/>
      <c r="I269" s="136"/>
      <c r="J269" s="136"/>
      <c r="K269" s="136"/>
    </row>
    <row r="270" spans="2:11">
      <c r="B270" s="135"/>
      <c r="C270" s="136"/>
      <c r="D270" s="136"/>
      <c r="E270" s="136"/>
      <c r="F270" s="136"/>
      <c r="G270" s="136"/>
      <c r="H270" s="136"/>
      <c r="I270" s="136"/>
      <c r="J270" s="136"/>
      <c r="K270" s="136"/>
    </row>
    <row r="271" spans="2:11">
      <c r="B271" s="135"/>
      <c r="C271" s="136"/>
      <c r="D271" s="136"/>
      <c r="E271" s="136"/>
      <c r="F271" s="136"/>
      <c r="G271" s="136"/>
      <c r="H271" s="136"/>
      <c r="I271" s="136"/>
      <c r="J271" s="136"/>
      <c r="K271" s="136"/>
    </row>
    <row r="272" spans="2:11">
      <c r="B272" s="135"/>
      <c r="C272" s="136"/>
      <c r="D272" s="136"/>
      <c r="E272" s="136"/>
      <c r="F272" s="136"/>
      <c r="G272" s="136"/>
      <c r="H272" s="136"/>
      <c r="I272" s="136"/>
      <c r="J272" s="136"/>
      <c r="K272" s="136"/>
    </row>
    <row r="273" spans="2:11">
      <c r="B273" s="135"/>
      <c r="C273" s="136"/>
      <c r="D273" s="136"/>
      <c r="E273" s="136"/>
      <c r="F273" s="136"/>
      <c r="G273" s="136"/>
      <c r="H273" s="136"/>
      <c r="I273" s="136"/>
      <c r="J273" s="136"/>
      <c r="K273" s="136"/>
    </row>
    <row r="274" spans="2:11">
      <c r="B274" s="135"/>
      <c r="C274" s="136"/>
      <c r="D274" s="136"/>
      <c r="E274" s="136"/>
      <c r="F274" s="136"/>
      <c r="G274" s="136"/>
      <c r="H274" s="136"/>
      <c r="I274" s="136"/>
      <c r="J274" s="136"/>
      <c r="K274" s="136"/>
    </row>
    <row r="275" spans="2:11">
      <c r="B275" s="135"/>
      <c r="C275" s="136"/>
      <c r="D275" s="136"/>
      <c r="E275" s="136"/>
      <c r="F275" s="136"/>
      <c r="G275" s="136"/>
      <c r="H275" s="136"/>
      <c r="I275" s="136"/>
      <c r="J275" s="136"/>
      <c r="K275" s="136"/>
    </row>
    <row r="276" spans="2:11">
      <c r="B276" s="135"/>
      <c r="C276" s="136"/>
      <c r="D276" s="136"/>
      <c r="E276" s="136"/>
      <c r="F276" s="136"/>
      <c r="G276" s="136"/>
      <c r="H276" s="136"/>
      <c r="I276" s="136"/>
      <c r="J276" s="136"/>
      <c r="K276" s="136"/>
    </row>
    <row r="277" spans="2:11">
      <c r="B277" s="135"/>
      <c r="C277" s="136"/>
      <c r="D277" s="136"/>
      <c r="E277" s="136"/>
      <c r="F277" s="136"/>
      <c r="G277" s="136"/>
      <c r="H277" s="136"/>
      <c r="I277" s="136"/>
      <c r="J277" s="136"/>
      <c r="K277" s="136"/>
    </row>
    <row r="278" spans="2:11">
      <c r="B278" s="135"/>
      <c r="C278" s="136"/>
      <c r="D278" s="136"/>
      <c r="E278" s="136"/>
      <c r="F278" s="136"/>
      <c r="G278" s="136"/>
      <c r="H278" s="136"/>
      <c r="I278" s="136"/>
      <c r="J278" s="136"/>
      <c r="K278" s="136"/>
    </row>
    <row r="279" spans="2:11">
      <c r="B279" s="135"/>
      <c r="C279" s="136"/>
      <c r="D279" s="136"/>
      <c r="E279" s="136"/>
      <c r="F279" s="136"/>
      <c r="G279" s="136"/>
      <c r="H279" s="136"/>
      <c r="I279" s="136"/>
      <c r="J279" s="136"/>
      <c r="K279" s="136"/>
    </row>
    <row r="280" spans="2:11">
      <c r="B280" s="135"/>
      <c r="C280" s="136"/>
      <c r="D280" s="136"/>
      <c r="E280" s="136"/>
      <c r="F280" s="136"/>
      <c r="G280" s="136"/>
      <c r="H280" s="136"/>
      <c r="I280" s="136"/>
      <c r="J280" s="136"/>
      <c r="K280" s="136"/>
    </row>
    <row r="281" spans="2:11">
      <c r="B281" s="135"/>
      <c r="C281" s="136"/>
      <c r="D281" s="136"/>
      <c r="E281" s="136"/>
      <c r="F281" s="136"/>
      <c r="G281" s="136"/>
      <c r="H281" s="136"/>
      <c r="I281" s="136"/>
      <c r="J281" s="136"/>
      <c r="K281" s="136"/>
    </row>
    <row r="282" spans="2:11">
      <c r="B282" s="135"/>
      <c r="C282" s="136"/>
      <c r="D282" s="136"/>
      <c r="E282" s="136"/>
      <c r="F282" s="136"/>
      <c r="G282" s="136"/>
      <c r="H282" s="136"/>
      <c r="I282" s="136"/>
      <c r="J282" s="136"/>
      <c r="K282" s="136"/>
    </row>
    <row r="283" spans="2:11">
      <c r="B283" s="135"/>
      <c r="C283" s="136"/>
      <c r="D283" s="136"/>
      <c r="E283" s="136"/>
      <c r="F283" s="136"/>
      <c r="G283" s="136"/>
      <c r="H283" s="136"/>
      <c r="I283" s="136"/>
      <c r="J283" s="136"/>
      <c r="K283" s="136"/>
    </row>
    <row r="284" spans="2:11">
      <c r="B284" s="135"/>
      <c r="C284" s="136"/>
      <c r="D284" s="136"/>
      <c r="E284" s="136"/>
      <c r="F284" s="136"/>
      <c r="G284" s="136"/>
      <c r="H284" s="136"/>
      <c r="I284" s="136"/>
      <c r="J284" s="136"/>
      <c r="K284" s="136"/>
    </row>
    <row r="285" spans="2:11">
      <c r="B285" s="135"/>
      <c r="C285" s="136"/>
      <c r="D285" s="136"/>
      <c r="E285" s="136"/>
      <c r="F285" s="136"/>
      <c r="G285" s="136"/>
      <c r="H285" s="136"/>
      <c r="I285" s="136"/>
      <c r="J285" s="136"/>
      <c r="K285" s="136"/>
    </row>
    <row r="286" spans="2:11">
      <c r="B286" s="135"/>
      <c r="C286" s="136"/>
      <c r="D286" s="136"/>
      <c r="E286" s="136"/>
      <c r="F286" s="136"/>
      <c r="G286" s="136"/>
      <c r="H286" s="136"/>
      <c r="I286" s="136"/>
      <c r="J286" s="136"/>
      <c r="K286" s="136"/>
    </row>
    <row r="287" spans="2:11">
      <c r="B287" s="135"/>
      <c r="C287" s="136"/>
      <c r="D287" s="136"/>
      <c r="E287" s="136"/>
      <c r="F287" s="136"/>
      <c r="G287" s="136"/>
      <c r="H287" s="136"/>
      <c r="I287" s="136"/>
      <c r="J287" s="136"/>
      <c r="K287" s="136"/>
    </row>
    <row r="288" spans="2:11">
      <c r="B288" s="135"/>
      <c r="C288" s="136"/>
      <c r="D288" s="136"/>
      <c r="E288" s="136"/>
      <c r="F288" s="136"/>
      <c r="G288" s="136"/>
      <c r="H288" s="136"/>
      <c r="I288" s="136"/>
      <c r="J288" s="136"/>
      <c r="K288" s="136"/>
    </row>
    <row r="289" spans="2:11">
      <c r="B289" s="135"/>
      <c r="C289" s="136"/>
      <c r="D289" s="136"/>
      <c r="E289" s="136"/>
      <c r="F289" s="136"/>
      <c r="G289" s="136"/>
      <c r="H289" s="136"/>
      <c r="I289" s="136"/>
      <c r="J289" s="136"/>
      <c r="K289" s="136"/>
    </row>
    <row r="290" spans="2:11">
      <c r="B290" s="135"/>
      <c r="C290" s="136"/>
      <c r="D290" s="136"/>
      <c r="E290" s="136"/>
      <c r="F290" s="136"/>
      <c r="G290" s="136"/>
      <c r="H290" s="136"/>
      <c r="I290" s="136"/>
      <c r="J290" s="136"/>
      <c r="K290" s="136"/>
    </row>
    <row r="291" spans="2:11">
      <c r="B291" s="135"/>
      <c r="C291" s="136"/>
      <c r="D291" s="136"/>
      <c r="E291" s="136"/>
      <c r="F291" s="136"/>
      <c r="G291" s="136"/>
      <c r="H291" s="136"/>
      <c r="I291" s="136"/>
      <c r="J291" s="136"/>
      <c r="K291" s="136"/>
    </row>
    <row r="292" spans="2:11">
      <c r="B292" s="135"/>
      <c r="C292" s="136"/>
      <c r="D292" s="136"/>
      <c r="E292" s="136"/>
      <c r="F292" s="136"/>
      <c r="G292" s="136"/>
      <c r="H292" s="136"/>
      <c r="I292" s="136"/>
      <c r="J292" s="136"/>
      <c r="K292" s="136"/>
    </row>
    <row r="293" spans="2:11">
      <c r="B293" s="135"/>
      <c r="C293" s="136"/>
      <c r="D293" s="136"/>
      <c r="E293" s="136"/>
      <c r="F293" s="136"/>
      <c r="G293" s="136"/>
      <c r="H293" s="136"/>
      <c r="I293" s="136"/>
      <c r="J293" s="136"/>
      <c r="K293" s="136"/>
    </row>
    <row r="294" spans="2:11">
      <c r="B294" s="135"/>
      <c r="C294" s="136"/>
      <c r="D294" s="136"/>
      <c r="E294" s="136"/>
      <c r="F294" s="136"/>
      <c r="G294" s="136"/>
      <c r="H294" s="136"/>
      <c r="I294" s="136"/>
      <c r="J294" s="136"/>
      <c r="K294" s="136"/>
    </row>
    <row r="295" spans="2:11">
      <c r="B295" s="135"/>
      <c r="C295" s="136"/>
      <c r="D295" s="136"/>
      <c r="E295" s="136"/>
      <c r="F295" s="136"/>
      <c r="G295" s="136"/>
      <c r="H295" s="136"/>
      <c r="I295" s="136"/>
      <c r="J295" s="136"/>
      <c r="K295" s="136"/>
    </row>
    <row r="296" spans="2:11">
      <c r="B296" s="135"/>
      <c r="C296" s="136"/>
      <c r="D296" s="136"/>
      <c r="E296" s="136"/>
      <c r="F296" s="136"/>
      <c r="G296" s="136"/>
      <c r="H296" s="136"/>
      <c r="I296" s="136"/>
      <c r="J296" s="136"/>
      <c r="K296" s="136"/>
    </row>
    <row r="297" spans="2:11">
      <c r="B297" s="135"/>
      <c r="C297" s="136"/>
      <c r="D297" s="136"/>
      <c r="E297" s="136"/>
      <c r="F297" s="136"/>
      <c r="G297" s="136"/>
      <c r="H297" s="136"/>
      <c r="I297" s="136"/>
      <c r="J297" s="136"/>
      <c r="K297" s="136"/>
    </row>
    <row r="298" spans="2:11">
      <c r="B298" s="135"/>
      <c r="C298" s="136"/>
      <c r="D298" s="136"/>
      <c r="E298" s="136"/>
      <c r="F298" s="136"/>
      <c r="G298" s="136"/>
      <c r="H298" s="136"/>
      <c r="I298" s="136"/>
      <c r="J298" s="136"/>
      <c r="K298" s="136"/>
    </row>
    <row r="299" spans="2:11">
      <c r="B299" s="135"/>
      <c r="C299" s="136"/>
      <c r="D299" s="136"/>
      <c r="E299" s="136"/>
      <c r="F299" s="136"/>
      <c r="G299" s="136"/>
      <c r="H299" s="136"/>
      <c r="I299" s="136"/>
      <c r="J299" s="136"/>
      <c r="K299" s="136"/>
    </row>
    <row r="300" spans="2:11">
      <c r="B300" s="135"/>
      <c r="C300" s="136"/>
      <c r="D300" s="136"/>
      <c r="E300" s="136"/>
      <c r="F300" s="136"/>
      <c r="G300" s="136"/>
      <c r="H300" s="136"/>
      <c r="I300" s="136"/>
      <c r="J300" s="136"/>
      <c r="K300" s="136"/>
    </row>
    <row r="301" spans="2:11">
      <c r="B301" s="135"/>
      <c r="C301" s="136"/>
      <c r="D301" s="136"/>
      <c r="E301" s="136"/>
      <c r="F301" s="136"/>
      <c r="G301" s="136"/>
      <c r="H301" s="136"/>
      <c r="I301" s="136"/>
      <c r="J301" s="136"/>
      <c r="K301" s="136"/>
    </row>
    <row r="302" spans="2:11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</row>
    <row r="303" spans="2:11">
      <c r="B303" s="135"/>
      <c r="C303" s="136"/>
      <c r="D303" s="136"/>
      <c r="E303" s="136"/>
      <c r="F303" s="136"/>
      <c r="G303" s="136"/>
      <c r="H303" s="136"/>
      <c r="I303" s="136"/>
      <c r="J303" s="136"/>
      <c r="K303" s="136"/>
    </row>
    <row r="304" spans="2:11">
      <c r="B304" s="135"/>
      <c r="C304" s="136"/>
      <c r="D304" s="136"/>
      <c r="E304" s="136"/>
      <c r="F304" s="136"/>
      <c r="G304" s="136"/>
      <c r="H304" s="136"/>
      <c r="I304" s="136"/>
      <c r="J304" s="136"/>
      <c r="K304" s="136"/>
    </row>
    <row r="305" spans="2:11">
      <c r="B305" s="135"/>
      <c r="C305" s="136"/>
      <c r="D305" s="136"/>
      <c r="E305" s="136"/>
      <c r="F305" s="136"/>
      <c r="G305" s="136"/>
      <c r="H305" s="136"/>
      <c r="I305" s="136"/>
      <c r="J305" s="136"/>
      <c r="K305" s="136"/>
    </row>
    <row r="306" spans="2:11">
      <c r="B306" s="135"/>
      <c r="C306" s="136"/>
      <c r="D306" s="136"/>
      <c r="E306" s="136"/>
      <c r="F306" s="136"/>
      <c r="G306" s="136"/>
      <c r="H306" s="136"/>
      <c r="I306" s="136"/>
      <c r="J306" s="136"/>
      <c r="K306" s="136"/>
    </row>
    <row r="307" spans="2:11">
      <c r="B307" s="135"/>
      <c r="C307" s="136"/>
      <c r="D307" s="136"/>
      <c r="E307" s="136"/>
      <c r="F307" s="136"/>
      <c r="G307" s="136"/>
      <c r="H307" s="136"/>
      <c r="I307" s="136"/>
      <c r="J307" s="136"/>
      <c r="K307" s="136"/>
    </row>
    <row r="308" spans="2:11">
      <c r="B308" s="135"/>
      <c r="C308" s="136"/>
      <c r="D308" s="136"/>
      <c r="E308" s="136"/>
      <c r="F308" s="136"/>
      <c r="G308" s="136"/>
      <c r="H308" s="136"/>
      <c r="I308" s="136"/>
      <c r="J308" s="136"/>
      <c r="K308" s="136"/>
    </row>
    <row r="309" spans="2:11">
      <c r="B309" s="135"/>
      <c r="C309" s="136"/>
      <c r="D309" s="136"/>
      <c r="E309" s="136"/>
      <c r="F309" s="136"/>
      <c r="G309" s="136"/>
      <c r="H309" s="136"/>
      <c r="I309" s="136"/>
      <c r="J309" s="136"/>
      <c r="K309" s="136"/>
    </row>
    <row r="310" spans="2:11">
      <c r="B310" s="135"/>
      <c r="C310" s="136"/>
      <c r="D310" s="136"/>
      <c r="E310" s="136"/>
      <c r="F310" s="136"/>
      <c r="G310" s="136"/>
      <c r="H310" s="136"/>
      <c r="I310" s="136"/>
      <c r="J310" s="136"/>
      <c r="K310" s="136"/>
    </row>
    <row r="311" spans="2:11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</row>
    <row r="312" spans="2:11">
      <c r="B312" s="135"/>
      <c r="C312" s="136"/>
      <c r="D312" s="136"/>
      <c r="E312" s="136"/>
      <c r="F312" s="136"/>
      <c r="G312" s="136"/>
      <c r="H312" s="136"/>
      <c r="I312" s="136"/>
      <c r="J312" s="136"/>
      <c r="K312" s="136"/>
    </row>
    <row r="313" spans="2:11">
      <c r="B313" s="135"/>
      <c r="C313" s="136"/>
      <c r="D313" s="136"/>
      <c r="E313" s="136"/>
      <c r="F313" s="136"/>
      <c r="G313" s="136"/>
      <c r="H313" s="136"/>
      <c r="I313" s="136"/>
      <c r="J313" s="136"/>
      <c r="K313" s="136"/>
    </row>
    <row r="314" spans="2:11">
      <c r="B314" s="135"/>
      <c r="C314" s="136"/>
      <c r="D314" s="136"/>
      <c r="E314" s="136"/>
      <c r="F314" s="136"/>
      <c r="G314" s="136"/>
      <c r="H314" s="136"/>
      <c r="I314" s="136"/>
      <c r="J314" s="136"/>
      <c r="K314" s="136"/>
    </row>
    <row r="315" spans="2:11">
      <c r="B315" s="135"/>
      <c r="C315" s="136"/>
      <c r="D315" s="136"/>
      <c r="E315" s="136"/>
      <c r="F315" s="136"/>
      <c r="G315" s="136"/>
      <c r="H315" s="136"/>
      <c r="I315" s="136"/>
      <c r="J315" s="136"/>
      <c r="K315" s="136"/>
    </row>
    <row r="316" spans="2:11">
      <c r="B316" s="135"/>
      <c r="C316" s="136"/>
      <c r="D316" s="136"/>
      <c r="E316" s="136"/>
      <c r="F316" s="136"/>
      <c r="G316" s="136"/>
      <c r="H316" s="136"/>
      <c r="I316" s="136"/>
      <c r="J316" s="136"/>
      <c r="K316" s="136"/>
    </row>
    <row r="317" spans="2:11">
      <c r="B317" s="135"/>
      <c r="C317" s="136"/>
      <c r="D317" s="136"/>
      <c r="E317" s="136"/>
      <c r="F317" s="136"/>
      <c r="G317" s="136"/>
      <c r="H317" s="136"/>
      <c r="I317" s="136"/>
      <c r="J317" s="136"/>
      <c r="K317" s="136"/>
    </row>
    <row r="318" spans="2:11">
      <c r="B318" s="135"/>
      <c r="C318" s="136"/>
      <c r="D318" s="136"/>
      <c r="E318" s="136"/>
      <c r="F318" s="136"/>
      <c r="G318" s="136"/>
      <c r="H318" s="136"/>
      <c r="I318" s="136"/>
      <c r="J318" s="136"/>
      <c r="K318" s="136"/>
    </row>
    <row r="319" spans="2:11">
      <c r="B319" s="135"/>
      <c r="C319" s="136"/>
      <c r="D319" s="136"/>
      <c r="E319" s="136"/>
      <c r="F319" s="136"/>
      <c r="G319" s="136"/>
      <c r="H319" s="136"/>
      <c r="I319" s="136"/>
      <c r="J319" s="136"/>
      <c r="K319" s="136"/>
    </row>
    <row r="320" spans="2:11">
      <c r="B320" s="135"/>
      <c r="C320" s="136"/>
      <c r="D320" s="136"/>
      <c r="E320" s="136"/>
      <c r="F320" s="136"/>
      <c r="G320" s="136"/>
      <c r="H320" s="136"/>
      <c r="I320" s="136"/>
      <c r="J320" s="136"/>
      <c r="K320" s="136"/>
    </row>
    <row r="321" spans="2:11">
      <c r="B321" s="135"/>
      <c r="C321" s="136"/>
      <c r="D321" s="136"/>
      <c r="E321" s="136"/>
      <c r="F321" s="136"/>
      <c r="G321" s="136"/>
      <c r="H321" s="136"/>
      <c r="I321" s="136"/>
      <c r="J321" s="136"/>
      <c r="K321" s="136"/>
    </row>
    <row r="322" spans="2:11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</row>
    <row r="323" spans="2:11">
      <c r="B323" s="135"/>
      <c r="C323" s="136"/>
      <c r="D323" s="136"/>
      <c r="E323" s="136"/>
      <c r="F323" s="136"/>
      <c r="G323" s="136"/>
      <c r="H323" s="136"/>
      <c r="I323" s="136"/>
      <c r="J323" s="136"/>
      <c r="K323" s="136"/>
    </row>
    <row r="324" spans="2:11">
      <c r="B324" s="135"/>
      <c r="C324" s="136"/>
      <c r="D324" s="136"/>
      <c r="E324" s="136"/>
      <c r="F324" s="136"/>
      <c r="G324" s="136"/>
      <c r="H324" s="136"/>
      <c r="I324" s="136"/>
      <c r="J324" s="136"/>
      <c r="K324" s="136"/>
    </row>
    <row r="325" spans="2:11">
      <c r="B325" s="135"/>
      <c r="C325" s="136"/>
      <c r="D325" s="136"/>
      <c r="E325" s="136"/>
      <c r="F325" s="136"/>
      <c r="G325" s="136"/>
      <c r="H325" s="136"/>
      <c r="I325" s="136"/>
      <c r="J325" s="136"/>
      <c r="K325" s="136"/>
    </row>
    <row r="326" spans="2:11">
      <c r="B326" s="135"/>
      <c r="C326" s="136"/>
      <c r="D326" s="136"/>
      <c r="E326" s="136"/>
      <c r="F326" s="136"/>
      <c r="G326" s="136"/>
      <c r="H326" s="136"/>
      <c r="I326" s="136"/>
      <c r="J326" s="136"/>
      <c r="K326" s="136"/>
    </row>
    <row r="327" spans="2:11">
      <c r="B327" s="135"/>
      <c r="C327" s="136"/>
      <c r="D327" s="136"/>
      <c r="E327" s="136"/>
      <c r="F327" s="136"/>
      <c r="G327" s="136"/>
      <c r="H327" s="136"/>
      <c r="I327" s="136"/>
      <c r="J327" s="136"/>
      <c r="K327" s="136"/>
    </row>
    <row r="328" spans="2:11">
      <c r="B328" s="135"/>
      <c r="C328" s="136"/>
      <c r="D328" s="136"/>
      <c r="E328" s="136"/>
      <c r="F328" s="136"/>
      <c r="G328" s="136"/>
      <c r="H328" s="136"/>
      <c r="I328" s="136"/>
      <c r="J328" s="136"/>
      <c r="K328" s="136"/>
    </row>
    <row r="329" spans="2:11">
      <c r="B329" s="135"/>
      <c r="C329" s="136"/>
      <c r="D329" s="136"/>
      <c r="E329" s="136"/>
      <c r="F329" s="136"/>
      <c r="G329" s="136"/>
      <c r="H329" s="136"/>
      <c r="I329" s="136"/>
      <c r="J329" s="136"/>
      <c r="K329" s="136"/>
    </row>
    <row r="330" spans="2:11">
      <c r="B330" s="135"/>
      <c r="C330" s="136"/>
      <c r="D330" s="136"/>
      <c r="E330" s="136"/>
      <c r="F330" s="136"/>
      <c r="G330" s="136"/>
      <c r="H330" s="136"/>
      <c r="I330" s="136"/>
      <c r="J330" s="136"/>
      <c r="K330" s="136"/>
    </row>
    <row r="331" spans="2:11">
      <c r="B331" s="135"/>
      <c r="C331" s="136"/>
      <c r="D331" s="136"/>
      <c r="E331" s="136"/>
      <c r="F331" s="136"/>
      <c r="G331" s="136"/>
      <c r="H331" s="136"/>
      <c r="I331" s="136"/>
      <c r="J331" s="136"/>
      <c r="K331" s="136"/>
    </row>
    <row r="332" spans="2:11">
      <c r="B332" s="135"/>
      <c r="C332" s="136"/>
      <c r="D332" s="136"/>
      <c r="E332" s="136"/>
      <c r="F332" s="136"/>
      <c r="G332" s="136"/>
      <c r="H332" s="136"/>
      <c r="I332" s="136"/>
      <c r="J332" s="136"/>
      <c r="K332" s="136"/>
    </row>
    <row r="333" spans="2:11">
      <c r="B333" s="135"/>
      <c r="C333" s="136"/>
      <c r="D333" s="136"/>
      <c r="E333" s="136"/>
      <c r="F333" s="136"/>
      <c r="G333" s="136"/>
      <c r="H333" s="136"/>
      <c r="I333" s="136"/>
      <c r="J333" s="136"/>
      <c r="K333" s="136"/>
    </row>
    <row r="334" spans="2:11">
      <c r="B334" s="135"/>
      <c r="C334" s="136"/>
      <c r="D334" s="136"/>
      <c r="E334" s="136"/>
      <c r="F334" s="136"/>
      <c r="G334" s="136"/>
      <c r="H334" s="136"/>
      <c r="I334" s="136"/>
      <c r="J334" s="136"/>
      <c r="K334" s="136"/>
    </row>
    <row r="335" spans="2:11">
      <c r="B335" s="135"/>
      <c r="C335" s="136"/>
      <c r="D335" s="136"/>
      <c r="E335" s="136"/>
      <c r="F335" s="136"/>
      <c r="G335" s="136"/>
      <c r="H335" s="136"/>
      <c r="I335" s="136"/>
      <c r="J335" s="136"/>
      <c r="K335" s="136"/>
    </row>
    <row r="336" spans="2:11">
      <c r="B336" s="135"/>
      <c r="C336" s="136"/>
      <c r="D336" s="136"/>
      <c r="E336" s="136"/>
      <c r="F336" s="136"/>
      <c r="G336" s="136"/>
      <c r="H336" s="136"/>
      <c r="I336" s="136"/>
      <c r="J336" s="136"/>
      <c r="K336" s="136"/>
    </row>
    <row r="337" spans="2:11">
      <c r="B337" s="135"/>
      <c r="C337" s="136"/>
      <c r="D337" s="136"/>
      <c r="E337" s="136"/>
      <c r="F337" s="136"/>
      <c r="G337" s="136"/>
      <c r="H337" s="136"/>
      <c r="I337" s="136"/>
      <c r="J337" s="136"/>
      <c r="K337" s="136"/>
    </row>
    <row r="338" spans="2:11">
      <c r="B338" s="135"/>
      <c r="C338" s="136"/>
      <c r="D338" s="136"/>
      <c r="E338" s="136"/>
      <c r="F338" s="136"/>
      <c r="G338" s="136"/>
      <c r="H338" s="136"/>
      <c r="I338" s="136"/>
      <c r="J338" s="136"/>
      <c r="K338" s="136"/>
    </row>
    <row r="339" spans="2:11">
      <c r="B339" s="135"/>
      <c r="C339" s="136"/>
      <c r="D339" s="136"/>
      <c r="E339" s="136"/>
      <c r="F339" s="136"/>
      <c r="G339" s="136"/>
      <c r="H339" s="136"/>
      <c r="I339" s="136"/>
      <c r="J339" s="136"/>
      <c r="K339" s="136"/>
    </row>
    <row r="340" spans="2:11">
      <c r="B340" s="135"/>
      <c r="C340" s="136"/>
      <c r="D340" s="136"/>
      <c r="E340" s="136"/>
      <c r="F340" s="136"/>
      <c r="G340" s="136"/>
      <c r="H340" s="136"/>
      <c r="I340" s="136"/>
      <c r="J340" s="136"/>
      <c r="K340" s="136"/>
    </row>
    <row r="341" spans="2:11">
      <c r="B341" s="135"/>
      <c r="C341" s="136"/>
      <c r="D341" s="136"/>
      <c r="E341" s="136"/>
      <c r="F341" s="136"/>
      <c r="G341" s="136"/>
      <c r="H341" s="136"/>
      <c r="I341" s="136"/>
      <c r="J341" s="136"/>
      <c r="K341" s="136"/>
    </row>
    <row r="342" spans="2:11">
      <c r="B342" s="135"/>
      <c r="C342" s="136"/>
      <c r="D342" s="136"/>
      <c r="E342" s="136"/>
      <c r="F342" s="136"/>
      <c r="G342" s="136"/>
      <c r="H342" s="136"/>
      <c r="I342" s="136"/>
      <c r="J342" s="136"/>
      <c r="K342" s="136"/>
    </row>
    <row r="343" spans="2:11">
      <c r="B343" s="135"/>
      <c r="C343" s="136"/>
      <c r="D343" s="136"/>
      <c r="E343" s="136"/>
      <c r="F343" s="136"/>
      <c r="G343" s="136"/>
      <c r="H343" s="136"/>
      <c r="I343" s="136"/>
      <c r="J343" s="136"/>
      <c r="K343" s="136"/>
    </row>
    <row r="344" spans="2:11">
      <c r="B344" s="135"/>
      <c r="C344" s="136"/>
      <c r="D344" s="136"/>
      <c r="E344" s="136"/>
      <c r="F344" s="136"/>
      <c r="G344" s="136"/>
      <c r="H344" s="136"/>
      <c r="I344" s="136"/>
      <c r="J344" s="136"/>
      <c r="K344" s="136"/>
    </row>
    <row r="345" spans="2:11">
      <c r="B345" s="135"/>
      <c r="C345" s="136"/>
      <c r="D345" s="136"/>
      <c r="E345" s="136"/>
      <c r="F345" s="136"/>
      <c r="G345" s="136"/>
      <c r="H345" s="136"/>
      <c r="I345" s="136"/>
      <c r="J345" s="136"/>
      <c r="K345" s="136"/>
    </row>
    <row r="346" spans="2:11">
      <c r="B346" s="135"/>
      <c r="C346" s="136"/>
      <c r="D346" s="136"/>
      <c r="E346" s="136"/>
      <c r="F346" s="136"/>
      <c r="G346" s="136"/>
      <c r="H346" s="136"/>
      <c r="I346" s="136"/>
      <c r="J346" s="136"/>
      <c r="K346" s="136"/>
    </row>
    <row r="347" spans="2:11">
      <c r="B347" s="135"/>
      <c r="C347" s="136"/>
      <c r="D347" s="136"/>
      <c r="E347" s="136"/>
      <c r="F347" s="136"/>
      <c r="G347" s="136"/>
      <c r="H347" s="136"/>
      <c r="I347" s="136"/>
      <c r="J347" s="136"/>
      <c r="K347" s="136"/>
    </row>
    <row r="348" spans="2:11">
      <c r="B348" s="135"/>
      <c r="C348" s="136"/>
      <c r="D348" s="136"/>
      <c r="E348" s="136"/>
      <c r="F348" s="136"/>
      <c r="G348" s="136"/>
      <c r="H348" s="136"/>
      <c r="I348" s="136"/>
      <c r="J348" s="136"/>
      <c r="K348" s="136"/>
    </row>
    <row r="349" spans="2:11">
      <c r="B349" s="135"/>
      <c r="C349" s="136"/>
      <c r="D349" s="136"/>
      <c r="E349" s="136"/>
      <c r="F349" s="136"/>
      <c r="G349" s="136"/>
      <c r="H349" s="136"/>
      <c r="I349" s="136"/>
      <c r="J349" s="136"/>
      <c r="K349" s="136"/>
    </row>
    <row r="350" spans="2:11">
      <c r="B350" s="135"/>
      <c r="C350" s="136"/>
      <c r="D350" s="136"/>
      <c r="E350" s="136"/>
      <c r="F350" s="136"/>
      <c r="G350" s="136"/>
      <c r="H350" s="136"/>
      <c r="I350" s="136"/>
      <c r="J350" s="136"/>
      <c r="K350" s="136"/>
    </row>
    <row r="351" spans="2:11">
      <c r="B351" s="135"/>
      <c r="C351" s="136"/>
      <c r="D351" s="136"/>
      <c r="E351" s="136"/>
      <c r="F351" s="136"/>
      <c r="G351" s="136"/>
      <c r="H351" s="136"/>
      <c r="I351" s="136"/>
      <c r="J351" s="136"/>
      <c r="K351" s="136"/>
    </row>
    <row r="352" spans="2:11">
      <c r="B352" s="135"/>
      <c r="C352" s="136"/>
      <c r="D352" s="136"/>
      <c r="E352" s="136"/>
      <c r="F352" s="136"/>
      <c r="G352" s="136"/>
      <c r="H352" s="136"/>
      <c r="I352" s="136"/>
      <c r="J352" s="136"/>
      <c r="K352" s="136"/>
    </row>
    <row r="353" spans="2:11">
      <c r="B353" s="135"/>
      <c r="C353" s="136"/>
      <c r="D353" s="136"/>
      <c r="E353" s="136"/>
      <c r="F353" s="136"/>
      <c r="G353" s="136"/>
      <c r="H353" s="136"/>
      <c r="I353" s="136"/>
      <c r="J353" s="136"/>
      <c r="K353" s="136"/>
    </row>
    <row r="354" spans="2:11">
      <c r="B354" s="135"/>
      <c r="C354" s="136"/>
      <c r="D354" s="136"/>
      <c r="E354" s="136"/>
      <c r="F354" s="136"/>
      <c r="G354" s="136"/>
      <c r="H354" s="136"/>
      <c r="I354" s="136"/>
      <c r="J354" s="136"/>
      <c r="K354" s="136"/>
    </row>
    <row r="355" spans="2:11">
      <c r="B355" s="135"/>
      <c r="C355" s="136"/>
      <c r="D355" s="136"/>
      <c r="E355" s="136"/>
      <c r="F355" s="136"/>
      <c r="G355" s="136"/>
      <c r="H355" s="136"/>
      <c r="I355" s="136"/>
      <c r="J355" s="136"/>
      <c r="K355" s="136"/>
    </row>
    <row r="356" spans="2:11">
      <c r="B356" s="135"/>
      <c r="C356" s="136"/>
      <c r="D356" s="136"/>
      <c r="E356" s="136"/>
      <c r="F356" s="136"/>
      <c r="G356" s="136"/>
      <c r="H356" s="136"/>
      <c r="I356" s="136"/>
      <c r="J356" s="136"/>
      <c r="K356" s="136"/>
    </row>
    <row r="357" spans="2:11">
      <c r="B357" s="135"/>
      <c r="C357" s="136"/>
      <c r="D357" s="136"/>
      <c r="E357" s="136"/>
      <c r="F357" s="136"/>
      <c r="G357" s="136"/>
      <c r="H357" s="136"/>
      <c r="I357" s="136"/>
      <c r="J357" s="136"/>
      <c r="K357" s="136"/>
    </row>
    <row r="358" spans="2:11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</row>
    <row r="359" spans="2:11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</row>
    <row r="360" spans="2:11">
      <c r="B360" s="135"/>
      <c r="C360" s="136"/>
      <c r="D360" s="136"/>
      <c r="E360" s="136"/>
      <c r="F360" s="136"/>
      <c r="G360" s="136"/>
      <c r="H360" s="136"/>
      <c r="I360" s="136"/>
      <c r="J360" s="136"/>
      <c r="K360" s="136"/>
    </row>
    <row r="361" spans="2:11">
      <c r="B361" s="135"/>
      <c r="C361" s="136"/>
      <c r="D361" s="136"/>
      <c r="E361" s="136"/>
      <c r="F361" s="136"/>
      <c r="G361" s="136"/>
      <c r="H361" s="136"/>
      <c r="I361" s="136"/>
      <c r="J361" s="136"/>
      <c r="K361" s="136"/>
    </row>
    <row r="362" spans="2:11">
      <c r="B362" s="135"/>
      <c r="C362" s="136"/>
      <c r="D362" s="136"/>
      <c r="E362" s="136"/>
      <c r="F362" s="136"/>
      <c r="G362" s="136"/>
      <c r="H362" s="136"/>
      <c r="I362" s="136"/>
      <c r="J362" s="136"/>
      <c r="K362" s="136"/>
    </row>
    <row r="363" spans="2:11">
      <c r="B363" s="135"/>
      <c r="C363" s="136"/>
      <c r="D363" s="136"/>
      <c r="E363" s="136"/>
      <c r="F363" s="136"/>
      <c r="G363" s="136"/>
      <c r="H363" s="136"/>
      <c r="I363" s="136"/>
      <c r="J363" s="136"/>
      <c r="K363" s="136"/>
    </row>
    <row r="364" spans="2:11">
      <c r="B364" s="135"/>
      <c r="C364" s="136"/>
      <c r="D364" s="136"/>
      <c r="E364" s="136"/>
      <c r="F364" s="136"/>
      <c r="G364" s="136"/>
      <c r="H364" s="136"/>
      <c r="I364" s="136"/>
      <c r="J364" s="136"/>
      <c r="K364" s="136"/>
    </row>
    <row r="365" spans="2:11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</row>
    <row r="366" spans="2:11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</row>
    <row r="367" spans="2:11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</row>
    <row r="368" spans="2:11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</row>
    <row r="369" spans="2:11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</row>
    <row r="370" spans="2:11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</row>
    <row r="371" spans="2:11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</row>
    <row r="372" spans="2:11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</row>
    <row r="373" spans="2:11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</row>
    <row r="374" spans="2:11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</row>
    <row r="375" spans="2:11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</row>
    <row r="376" spans="2:11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</row>
    <row r="377" spans="2:11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</row>
    <row r="378" spans="2:11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</row>
    <row r="379" spans="2:11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</row>
    <row r="380" spans="2:11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</row>
    <row r="381" spans="2:11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</row>
    <row r="382" spans="2:11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</row>
    <row r="383" spans="2:11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</row>
    <row r="384" spans="2:11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</row>
    <row r="385" spans="2:11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</row>
    <row r="386" spans="2:11">
      <c r="B386" s="135"/>
      <c r="C386" s="136"/>
      <c r="D386" s="136"/>
      <c r="E386" s="136"/>
      <c r="F386" s="136"/>
      <c r="G386" s="136"/>
      <c r="H386" s="136"/>
      <c r="I386" s="136"/>
      <c r="J386" s="136"/>
      <c r="K386" s="136"/>
    </row>
    <row r="387" spans="2:11">
      <c r="B387" s="135"/>
      <c r="C387" s="136"/>
      <c r="D387" s="136"/>
      <c r="E387" s="136"/>
      <c r="F387" s="136"/>
      <c r="G387" s="136"/>
      <c r="H387" s="136"/>
      <c r="I387" s="136"/>
      <c r="J387" s="136"/>
      <c r="K387" s="136"/>
    </row>
    <row r="388" spans="2:11">
      <c r="B388" s="135"/>
      <c r="C388" s="136"/>
      <c r="D388" s="136"/>
      <c r="E388" s="136"/>
      <c r="F388" s="136"/>
      <c r="G388" s="136"/>
      <c r="H388" s="136"/>
      <c r="I388" s="136"/>
      <c r="J388" s="136"/>
      <c r="K388" s="136"/>
    </row>
    <row r="389" spans="2:11">
      <c r="B389" s="135"/>
      <c r="C389" s="136"/>
      <c r="D389" s="136"/>
      <c r="E389" s="136"/>
      <c r="F389" s="136"/>
      <c r="G389" s="136"/>
      <c r="H389" s="136"/>
      <c r="I389" s="136"/>
      <c r="J389" s="136"/>
      <c r="K389" s="136"/>
    </row>
    <row r="390" spans="2:11">
      <c r="B390" s="135"/>
      <c r="C390" s="136"/>
      <c r="D390" s="136"/>
      <c r="E390" s="136"/>
      <c r="F390" s="136"/>
      <c r="G390" s="136"/>
      <c r="H390" s="136"/>
      <c r="I390" s="136"/>
      <c r="J390" s="136"/>
      <c r="K390" s="136"/>
    </row>
    <row r="391" spans="2:11">
      <c r="B391" s="135"/>
      <c r="C391" s="136"/>
      <c r="D391" s="136"/>
      <c r="E391" s="136"/>
      <c r="F391" s="136"/>
      <c r="G391" s="136"/>
      <c r="H391" s="136"/>
      <c r="I391" s="136"/>
      <c r="J391" s="136"/>
      <c r="K391" s="136"/>
    </row>
    <row r="392" spans="2:11">
      <c r="B392" s="135"/>
      <c r="C392" s="136"/>
      <c r="D392" s="136"/>
      <c r="E392" s="136"/>
      <c r="F392" s="136"/>
      <c r="G392" s="136"/>
      <c r="H392" s="136"/>
      <c r="I392" s="136"/>
      <c r="J392" s="136"/>
      <c r="K392" s="136"/>
    </row>
    <row r="393" spans="2:11">
      <c r="B393" s="135"/>
      <c r="C393" s="136"/>
      <c r="D393" s="136"/>
      <c r="E393" s="136"/>
      <c r="F393" s="136"/>
      <c r="G393" s="136"/>
      <c r="H393" s="136"/>
      <c r="I393" s="136"/>
      <c r="J393" s="136"/>
      <c r="K393" s="136"/>
    </row>
    <row r="394" spans="2:11">
      <c r="B394" s="135"/>
      <c r="C394" s="136"/>
      <c r="D394" s="136"/>
      <c r="E394" s="136"/>
      <c r="F394" s="136"/>
      <c r="G394" s="136"/>
      <c r="H394" s="136"/>
      <c r="I394" s="136"/>
      <c r="J394" s="136"/>
      <c r="K394" s="136"/>
    </row>
    <row r="395" spans="2:11">
      <c r="B395" s="135"/>
      <c r="C395" s="136"/>
      <c r="D395" s="136"/>
      <c r="E395" s="136"/>
      <c r="F395" s="136"/>
      <c r="G395" s="136"/>
      <c r="H395" s="136"/>
      <c r="I395" s="136"/>
      <c r="J395" s="136"/>
      <c r="K395" s="136"/>
    </row>
    <row r="396" spans="2:11">
      <c r="B396" s="135"/>
      <c r="C396" s="136"/>
      <c r="D396" s="136"/>
      <c r="E396" s="136"/>
      <c r="F396" s="136"/>
      <c r="G396" s="136"/>
      <c r="H396" s="136"/>
      <c r="I396" s="136"/>
      <c r="J396" s="136"/>
      <c r="K396" s="136"/>
    </row>
    <row r="397" spans="2:11">
      <c r="B397" s="135"/>
      <c r="C397" s="136"/>
      <c r="D397" s="136"/>
      <c r="E397" s="136"/>
      <c r="F397" s="136"/>
      <c r="G397" s="136"/>
      <c r="H397" s="136"/>
      <c r="I397" s="136"/>
      <c r="J397" s="136"/>
      <c r="K397" s="136"/>
    </row>
    <row r="398" spans="2:11">
      <c r="B398" s="135"/>
      <c r="C398" s="136"/>
      <c r="D398" s="136"/>
      <c r="E398" s="136"/>
      <c r="F398" s="136"/>
      <c r="G398" s="136"/>
      <c r="H398" s="136"/>
      <c r="I398" s="136"/>
      <c r="J398" s="136"/>
      <c r="K398" s="136"/>
    </row>
    <row r="399" spans="2:11">
      <c r="B399" s="135"/>
      <c r="C399" s="136"/>
      <c r="D399" s="136"/>
      <c r="E399" s="136"/>
      <c r="F399" s="136"/>
      <c r="G399" s="136"/>
      <c r="H399" s="136"/>
      <c r="I399" s="136"/>
      <c r="J399" s="136"/>
      <c r="K399" s="136"/>
    </row>
    <row r="400" spans="2:11">
      <c r="B400" s="135"/>
      <c r="C400" s="136"/>
      <c r="D400" s="136"/>
      <c r="E400" s="136"/>
      <c r="F400" s="136"/>
      <c r="G400" s="136"/>
      <c r="H400" s="136"/>
      <c r="I400" s="136"/>
      <c r="J400" s="136"/>
      <c r="K400" s="136"/>
    </row>
    <row r="401" spans="2:11">
      <c r="B401" s="135"/>
      <c r="C401" s="136"/>
      <c r="D401" s="136"/>
      <c r="E401" s="136"/>
      <c r="F401" s="136"/>
      <c r="G401" s="136"/>
      <c r="H401" s="136"/>
      <c r="I401" s="136"/>
      <c r="J401" s="136"/>
      <c r="K401" s="136"/>
    </row>
    <row r="402" spans="2:11">
      <c r="B402" s="135"/>
      <c r="C402" s="136"/>
      <c r="D402" s="136"/>
      <c r="E402" s="136"/>
      <c r="F402" s="136"/>
      <c r="G402" s="136"/>
      <c r="H402" s="136"/>
      <c r="I402" s="136"/>
      <c r="J402" s="136"/>
      <c r="K402" s="136"/>
    </row>
    <row r="403" spans="2:11"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</row>
    <row r="404" spans="2:11">
      <c r="B404" s="135"/>
      <c r="C404" s="136"/>
      <c r="D404" s="136"/>
      <c r="E404" s="136"/>
      <c r="F404" s="136"/>
      <c r="G404" s="136"/>
      <c r="H404" s="136"/>
      <c r="I404" s="136"/>
      <c r="J404" s="136"/>
      <c r="K404" s="136"/>
    </row>
    <row r="405" spans="2:11">
      <c r="B405" s="135"/>
      <c r="C405" s="136"/>
      <c r="D405" s="136"/>
      <c r="E405" s="136"/>
      <c r="F405" s="136"/>
      <c r="G405" s="136"/>
      <c r="H405" s="136"/>
      <c r="I405" s="136"/>
      <c r="J405" s="136"/>
      <c r="K405" s="136"/>
    </row>
    <row r="406" spans="2:11">
      <c r="B406" s="135"/>
      <c r="C406" s="136"/>
      <c r="D406" s="136"/>
      <c r="E406" s="136"/>
      <c r="F406" s="136"/>
      <c r="G406" s="136"/>
      <c r="H406" s="136"/>
      <c r="I406" s="136"/>
      <c r="J406" s="136"/>
      <c r="K406" s="136"/>
    </row>
    <row r="407" spans="2:11">
      <c r="B407" s="135"/>
      <c r="C407" s="136"/>
      <c r="D407" s="136"/>
      <c r="E407" s="136"/>
      <c r="F407" s="136"/>
      <c r="G407" s="136"/>
      <c r="H407" s="136"/>
      <c r="I407" s="136"/>
      <c r="J407" s="136"/>
      <c r="K407" s="136"/>
    </row>
    <row r="408" spans="2:11">
      <c r="B408" s="135"/>
      <c r="C408" s="136"/>
      <c r="D408" s="136"/>
      <c r="E408" s="136"/>
      <c r="F408" s="136"/>
      <c r="G408" s="136"/>
      <c r="H408" s="136"/>
      <c r="I408" s="136"/>
      <c r="J408" s="136"/>
      <c r="K408" s="136"/>
    </row>
    <row r="409" spans="2:11">
      <c r="B409" s="135"/>
      <c r="C409" s="136"/>
      <c r="D409" s="136"/>
      <c r="E409" s="136"/>
      <c r="F409" s="136"/>
      <c r="G409" s="136"/>
      <c r="H409" s="136"/>
      <c r="I409" s="136"/>
      <c r="J409" s="136"/>
      <c r="K409" s="136"/>
    </row>
    <row r="410" spans="2:11">
      <c r="B410" s="135"/>
      <c r="C410" s="136"/>
      <c r="D410" s="136"/>
      <c r="E410" s="136"/>
      <c r="F410" s="136"/>
      <c r="G410" s="136"/>
      <c r="H410" s="136"/>
      <c r="I410" s="136"/>
      <c r="J410" s="136"/>
      <c r="K410" s="136"/>
    </row>
    <row r="411" spans="2:11">
      <c r="B411" s="135"/>
      <c r="C411" s="136"/>
      <c r="D411" s="136"/>
      <c r="E411" s="136"/>
      <c r="F411" s="136"/>
      <c r="G411" s="136"/>
      <c r="H411" s="136"/>
      <c r="I411" s="136"/>
      <c r="J411" s="136"/>
      <c r="K411" s="136"/>
    </row>
    <row r="412" spans="2:11">
      <c r="B412" s="135"/>
      <c r="C412" s="136"/>
      <c r="D412" s="136"/>
      <c r="E412" s="136"/>
      <c r="F412" s="136"/>
      <c r="G412" s="136"/>
      <c r="H412" s="136"/>
      <c r="I412" s="136"/>
      <c r="J412" s="136"/>
      <c r="K412" s="136"/>
    </row>
    <row r="413" spans="2:11">
      <c r="B413" s="135"/>
      <c r="C413" s="136"/>
      <c r="D413" s="136"/>
      <c r="E413" s="136"/>
      <c r="F413" s="136"/>
      <c r="G413" s="136"/>
      <c r="H413" s="136"/>
      <c r="I413" s="136"/>
      <c r="J413" s="136"/>
      <c r="K413" s="136"/>
    </row>
    <row r="414" spans="2:11">
      <c r="B414" s="135"/>
      <c r="C414" s="136"/>
      <c r="D414" s="136"/>
      <c r="E414" s="136"/>
      <c r="F414" s="136"/>
      <c r="G414" s="136"/>
      <c r="H414" s="136"/>
      <c r="I414" s="136"/>
      <c r="J414" s="136"/>
      <c r="K414" s="136"/>
    </row>
    <row r="415" spans="2:11">
      <c r="B415" s="135"/>
      <c r="C415" s="136"/>
      <c r="D415" s="136"/>
      <c r="E415" s="136"/>
      <c r="F415" s="136"/>
      <c r="G415" s="136"/>
      <c r="H415" s="136"/>
      <c r="I415" s="136"/>
      <c r="J415" s="136"/>
      <c r="K415" s="136"/>
    </row>
    <row r="416" spans="2:11">
      <c r="B416" s="135"/>
      <c r="C416" s="136"/>
      <c r="D416" s="136"/>
      <c r="E416" s="136"/>
      <c r="F416" s="136"/>
      <c r="G416" s="136"/>
      <c r="H416" s="136"/>
      <c r="I416" s="136"/>
      <c r="J416" s="136"/>
      <c r="K416" s="136"/>
    </row>
    <row r="417" spans="2:11">
      <c r="B417" s="135"/>
      <c r="C417" s="136"/>
      <c r="D417" s="136"/>
      <c r="E417" s="136"/>
      <c r="F417" s="136"/>
      <c r="G417" s="136"/>
      <c r="H417" s="136"/>
      <c r="I417" s="136"/>
      <c r="J417" s="136"/>
      <c r="K417" s="136"/>
    </row>
    <row r="418" spans="2:11">
      <c r="B418" s="135"/>
      <c r="C418" s="136"/>
      <c r="D418" s="136"/>
      <c r="E418" s="136"/>
      <c r="F418" s="136"/>
      <c r="G418" s="136"/>
      <c r="H418" s="136"/>
      <c r="I418" s="136"/>
      <c r="J418" s="136"/>
      <c r="K418" s="136"/>
    </row>
    <row r="419" spans="2:11">
      <c r="B419" s="135"/>
      <c r="C419" s="136"/>
      <c r="D419" s="136"/>
      <c r="E419" s="136"/>
      <c r="F419" s="136"/>
      <c r="G419" s="136"/>
      <c r="H419" s="136"/>
      <c r="I419" s="136"/>
      <c r="J419" s="136"/>
      <c r="K419" s="136"/>
    </row>
    <row r="420" spans="2:11">
      <c r="B420" s="135"/>
      <c r="C420" s="136"/>
      <c r="D420" s="136"/>
      <c r="E420" s="136"/>
      <c r="F420" s="136"/>
      <c r="G420" s="136"/>
      <c r="H420" s="136"/>
      <c r="I420" s="136"/>
      <c r="J420" s="136"/>
      <c r="K420" s="136"/>
    </row>
    <row r="421" spans="2:11">
      <c r="B421" s="135"/>
      <c r="C421" s="136"/>
      <c r="D421" s="136"/>
      <c r="E421" s="136"/>
      <c r="F421" s="136"/>
      <c r="G421" s="136"/>
      <c r="H421" s="136"/>
      <c r="I421" s="136"/>
      <c r="J421" s="136"/>
      <c r="K421" s="136"/>
    </row>
    <row r="422" spans="2:11">
      <c r="B422" s="135"/>
      <c r="C422" s="136"/>
      <c r="D422" s="136"/>
      <c r="E422" s="136"/>
      <c r="F422" s="136"/>
      <c r="G422" s="136"/>
      <c r="H422" s="136"/>
      <c r="I422" s="136"/>
      <c r="J422" s="136"/>
      <c r="K422" s="136"/>
    </row>
    <row r="423" spans="2:11">
      <c r="B423" s="135"/>
      <c r="C423" s="136"/>
      <c r="D423" s="136"/>
      <c r="E423" s="136"/>
      <c r="F423" s="136"/>
      <c r="G423" s="136"/>
      <c r="H423" s="136"/>
      <c r="I423" s="136"/>
      <c r="J423" s="136"/>
      <c r="K423" s="136"/>
    </row>
    <row r="424" spans="2:11">
      <c r="B424" s="135"/>
      <c r="C424" s="136"/>
      <c r="D424" s="136"/>
      <c r="E424" s="136"/>
      <c r="F424" s="136"/>
      <c r="G424" s="136"/>
      <c r="H424" s="136"/>
      <c r="I424" s="136"/>
      <c r="J424" s="136"/>
      <c r="K424" s="136"/>
    </row>
    <row r="425" spans="2:11">
      <c r="B425" s="135"/>
      <c r="C425" s="136"/>
      <c r="D425" s="136"/>
      <c r="E425" s="136"/>
      <c r="F425" s="136"/>
      <c r="G425" s="136"/>
      <c r="H425" s="136"/>
      <c r="I425" s="136"/>
      <c r="J425" s="136"/>
      <c r="K425" s="136"/>
    </row>
    <row r="426" spans="2:11">
      <c r="B426" s="135"/>
      <c r="C426" s="136"/>
      <c r="D426" s="136"/>
      <c r="E426" s="136"/>
      <c r="F426" s="136"/>
      <c r="G426" s="136"/>
      <c r="H426" s="136"/>
      <c r="I426" s="136"/>
      <c r="J426" s="136"/>
      <c r="K426" s="136"/>
    </row>
    <row r="427" spans="2:11">
      <c r="B427" s="135"/>
      <c r="C427" s="136"/>
      <c r="D427" s="136"/>
      <c r="E427" s="136"/>
      <c r="F427" s="136"/>
      <c r="G427" s="136"/>
      <c r="H427" s="136"/>
      <c r="I427" s="136"/>
      <c r="J427" s="136"/>
      <c r="K427" s="136"/>
    </row>
    <row r="428" spans="2:11">
      <c r="B428" s="135"/>
      <c r="C428" s="136"/>
      <c r="D428" s="136"/>
      <c r="E428" s="136"/>
      <c r="F428" s="136"/>
      <c r="G428" s="136"/>
      <c r="H428" s="136"/>
      <c r="I428" s="136"/>
      <c r="J428" s="136"/>
      <c r="K428" s="136"/>
    </row>
    <row r="429" spans="2:11">
      <c r="B429" s="135"/>
      <c r="C429" s="136"/>
      <c r="D429" s="136"/>
      <c r="E429" s="136"/>
      <c r="F429" s="136"/>
      <c r="G429" s="136"/>
      <c r="H429" s="136"/>
      <c r="I429" s="136"/>
      <c r="J429" s="136"/>
      <c r="K429" s="136"/>
    </row>
    <row r="430" spans="2:11">
      <c r="B430" s="135"/>
      <c r="C430" s="136"/>
      <c r="D430" s="136"/>
      <c r="E430" s="136"/>
      <c r="F430" s="136"/>
      <c r="G430" s="136"/>
      <c r="H430" s="136"/>
      <c r="I430" s="136"/>
      <c r="J430" s="136"/>
      <c r="K430" s="136"/>
    </row>
    <row r="431" spans="2:11"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</row>
    <row r="432" spans="2:11">
      <c r="B432" s="135"/>
      <c r="C432" s="136"/>
      <c r="D432" s="136"/>
      <c r="E432" s="136"/>
      <c r="F432" s="136"/>
      <c r="G432" s="136"/>
      <c r="H432" s="136"/>
      <c r="I432" s="136"/>
      <c r="J432" s="136"/>
      <c r="K432" s="136"/>
    </row>
    <row r="433" spans="2:11">
      <c r="B433" s="135"/>
      <c r="C433" s="136"/>
      <c r="D433" s="136"/>
      <c r="E433" s="136"/>
      <c r="F433" s="136"/>
      <c r="G433" s="136"/>
      <c r="H433" s="136"/>
      <c r="I433" s="136"/>
      <c r="J433" s="136"/>
      <c r="K433" s="136"/>
    </row>
    <row r="434" spans="2:11">
      <c r="B434" s="135"/>
      <c r="C434" s="136"/>
      <c r="D434" s="136"/>
      <c r="E434" s="136"/>
      <c r="F434" s="136"/>
      <c r="G434" s="136"/>
      <c r="H434" s="136"/>
      <c r="I434" s="136"/>
      <c r="J434" s="136"/>
      <c r="K434" s="136"/>
    </row>
    <row r="435" spans="2:11">
      <c r="B435" s="135"/>
      <c r="C435" s="136"/>
      <c r="D435" s="136"/>
      <c r="E435" s="136"/>
      <c r="F435" s="136"/>
      <c r="G435" s="136"/>
      <c r="H435" s="136"/>
      <c r="I435" s="136"/>
      <c r="J435" s="136"/>
      <c r="K435" s="136"/>
    </row>
    <row r="436" spans="2:11">
      <c r="B436" s="135"/>
      <c r="C436" s="136"/>
      <c r="D436" s="136"/>
      <c r="E436" s="136"/>
      <c r="F436" s="136"/>
      <c r="G436" s="136"/>
      <c r="H436" s="136"/>
      <c r="I436" s="136"/>
      <c r="J436" s="136"/>
      <c r="K436" s="136"/>
    </row>
    <row r="437" spans="2:11">
      <c r="B437" s="135"/>
      <c r="C437" s="136"/>
      <c r="D437" s="136"/>
      <c r="E437" s="136"/>
      <c r="F437" s="136"/>
      <c r="G437" s="136"/>
      <c r="H437" s="136"/>
      <c r="I437" s="136"/>
      <c r="J437" s="136"/>
      <c r="K437" s="136"/>
    </row>
    <row r="438" spans="2:11">
      <c r="B438" s="135"/>
      <c r="C438" s="136"/>
      <c r="D438" s="136"/>
      <c r="E438" s="136"/>
      <c r="F438" s="136"/>
      <c r="G438" s="136"/>
      <c r="H438" s="136"/>
      <c r="I438" s="136"/>
      <c r="J438" s="136"/>
      <c r="K438" s="136"/>
    </row>
    <row r="439" spans="2:11">
      <c r="B439" s="135"/>
      <c r="C439" s="136"/>
      <c r="D439" s="136"/>
      <c r="E439" s="136"/>
      <c r="F439" s="136"/>
      <c r="G439" s="136"/>
      <c r="H439" s="136"/>
      <c r="I439" s="136"/>
      <c r="J439" s="136"/>
      <c r="K439" s="136"/>
    </row>
    <row r="440" spans="2:11">
      <c r="B440" s="135"/>
      <c r="C440" s="136"/>
      <c r="D440" s="136"/>
      <c r="E440" s="136"/>
      <c r="F440" s="136"/>
      <c r="G440" s="136"/>
      <c r="H440" s="136"/>
      <c r="I440" s="136"/>
      <c r="J440" s="136"/>
      <c r="K440" s="136"/>
    </row>
    <row r="441" spans="2:11">
      <c r="B441" s="135"/>
      <c r="C441" s="136"/>
      <c r="D441" s="136"/>
      <c r="E441" s="136"/>
      <c r="F441" s="136"/>
      <c r="G441" s="136"/>
      <c r="H441" s="136"/>
      <c r="I441" s="136"/>
      <c r="J441" s="136"/>
      <c r="K441" s="136"/>
    </row>
    <row r="442" spans="2:11">
      <c r="B442" s="135"/>
      <c r="C442" s="136"/>
      <c r="D442" s="136"/>
      <c r="E442" s="136"/>
      <c r="F442" s="136"/>
      <c r="G442" s="136"/>
      <c r="H442" s="136"/>
      <c r="I442" s="136"/>
      <c r="J442" s="136"/>
      <c r="K442" s="136"/>
    </row>
    <row r="443" spans="2:11">
      <c r="B443" s="135"/>
      <c r="C443" s="136"/>
      <c r="D443" s="136"/>
      <c r="E443" s="136"/>
      <c r="F443" s="136"/>
      <c r="G443" s="136"/>
      <c r="H443" s="136"/>
      <c r="I443" s="136"/>
      <c r="J443" s="136"/>
      <c r="K443" s="136"/>
    </row>
    <row r="444" spans="2:11">
      <c r="B444" s="135"/>
      <c r="C444" s="136"/>
      <c r="D444" s="136"/>
      <c r="E444" s="136"/>
      <c r="F444" s="136"/>
      <c r="G444" s="136"/>
      <c r="H444" s="136"/>
      <c r="I444" s="136"/>
      <c r="J444" s="136"/>
      <c r="K444" s="136"/>
    </row>
    <row r="445" spans="2:11">
      <c r="B445" s="135"/>
      <c r="C445" s="136"/>
      <c r="D445" s="136"/>
      <c r="E445" s="136"/>
      <c r="F445" s="136"/>
      <c r="G445" s="136"/>
      <c r="H445" s="136"/>
      <c r="I445" s="136"/>
      <c r="J445" s="136"/>
      <c r="K445" s="136"/>
    </row>
    <row r="446" spans="2:11">
      <c r="B446" s="135"/>
      <c r="C446" s="136"/>
      <c r="D446" s="136"/>
      <c r="E446" s="136"/>
      <c r="F446" s="136"/>
      <c r="G446" s="136"/>
      <c r="H446" s="136"/>
      <c r="I446" s="136"/>
      <c r="J446" s="136"/>
      <c r="K446" s="136"/>
    </row>
    <row r="447" spans="2:11">
      <c r="B447" s="135"/>
      <c r="C447" s="136"/>
      <c r="D447" s="136"/>
      <c r="E447" s="136"/>
      <c r="F447" s="136"/>
      <c r="G447" s="136"/>
      <c r="H447" s="136"/>
      <c r="I447" s="136"/>
      <c r="J447" s="136"/>
      <c r="K447" s="136"/>
    </row>
    <row r="448" spans="2:11">
      <c r="B448" s="135"/>
      <c r="C448" s="136"/>
      <c r="D448" s="136"/>
      <c r="E448" s="136"/>
      <c r="F448" s="136"/>
      <c r="G448" s="136"/>
      <c r="H448" s="136"/>
      <c r="I448" s="136"/>
      <c r="J448" s="136"/>
      <c r="K448" s="136"/>
    </row>
    <row r="449" spans="2:11">
      <c r="B449" s="135"/>
      <c r="C449" s="136"/>
      <c r="D449" s="136"/>
      <c r="E449" s="136"/>
      <c r="F449" s="136"/>
      <c r="G449" s="136"/>
      <c r="H449" s="136"/>
      <c r="I449" s="136"/>
      <c r="J449" s="136"/>
      <c r="K449" s="136"/>
    </row>
    <row r="450" spans="2:11">
      <c r="B450" s="135"/>
      <c r="C450" s="136"/>
      <c r="D450" s="136"/>
      <c r="E450" s="136"/>
      <c r="F450" s="136"/>
      <c r="G450" s="136"/>
      <c r="H450" s="136"/>
      <c r="I450" s="136"/>
      <c r="J450" s="136"/>
      <c r="K450" s="136"/>
    </row>
    <row r="451" spans="2:11">
      <c r="B451" s="135"/>
      <c r="C451" s="136"/>
      <c r="D451" s="136"/>
      <c r="E451" s="136"/>
      <c r="F451" s="136"/>
      <c r="G451" s="136"/>
      <c r="H451" s="136"/>
      <c r="I451" s="136"/>
      <c r="J451" s="136"/>
      <c r="K451" s="136"/>
    </row>
    <row r="452" spans="2:11">
      <c r="B452" s="135"/>
      <c r="C452" s="136"/>
      <c r="D452" s="136"/>
      <c r="E452" s="136"/>
      <c r="F452" s="136"/>
      <c r="G452" s="136"/>
      <c r="H452" s="136"/>
      <c r="I452" s="136"/>
      <c r="J452" s="136"/>
      <c r="K452" s="136"/>
    </row>
    <row r="453" spans="2:11">
      <c r="B453" s="135"/>
      <c r="C453" s="136"/>
      <c r="D453" s="136"/>
      <c r="E453" s="136"/>
      <c r="F453" s="136"/>
      <c r="G453" s="136"/>
      <c r="H453" s="136"/>
      <c r="I453" s="136"/>
      <c r="J453" s="136"/>
      <c r="K453" s="136"/>
    </row>
    <row r="454" spans="2:11">
      <c r="B454" s="135"/>
      <c r="C454" s="136"/>
      <c r="D454" s="136"/>
      <c r="E454" s="136"/>
      <c r="F454" s="136"/>
      <c r="G454" s="136"/>
      <c r="H454" s="136"/>
      <c r="I454" s="136"/>
      <c r="J454" s="136"/>
      <c r="K454" s="136"/>
    </row>
    <row r="455" spans="2:11">
      <c r="B455" s="135"/>
      <c r="C455" s="136"/>
      <c r="D455" s="136"/>
      <c r="E455" s="136"/>
      <c r="F455" s="136"/>
      <c r="G455" s="136"/>
      <c r="H455" s="136"/>
      <c r="I455" s="136"/>
      <c r="J455" s="136"/>
      <c r="K455" s="136"/>
    </row>
    <row r="456" spans="2:11">
      <c r="B456" s="135"/>
      <c r="C456" s="136"/>
      <c r="D456" s="136"/>
      <c r="E456" s="136"/>
      <c r="F456" s="136"/>
      <c r="G456" s="136"/>
      <c r="H456" s="136"/>
      <c r="I456" s="136"/>
      <c r="J456" s="136"/>
      <c r="K456" s="136"/>
    </row>
    <row r="457" spans="2:11">
      <c r="B457" s="135"/>
      <c r="C457" s="136"/>
      <c r="D457" s="136"/>
      <c r="E457" s="136"/>
      <c r="F457" s="136"/>
      <c r="G457" s="136"/>
      <c r="H457" s="136"/>
      <c r="I457" s="136"/>
      <c r="J457" s="136"/>
      <c r="K457" s="136"/>
    </row>
    <row r="458" spans="2:11">
      <c r="B458" s="135"/>
      <c r="C458" s="136"/>
      <c r="D458" s="136"/>
      <c r="E458" s="136"/>
      <c r="F458" s="136"/>
      <c r="G458" s="136"/>
      <c r="H458" s="136"/>
      <c r="I458" s="136"/>
      <c r="J458" s="136"/>
      <c r="K458" s="136"/>
    </row>
    <row r="459" spans="2:11">
      <c r="B459" s="135"/>
      <c r="C459" s="136"/>
      <c r="D459" s="136"/>
      <c r="E459" s="136"/>
      <c r="F459" s="136"/>
      <c r="G459" s="136"/>
      <c r="H459" s="136"/>
      <c r="I459" s="136"/>
      <c r="J459" s="136"/>
      <c r="K459" s="136"/>
    </row>
    <row r="460" spans="2:11">
      <c r="B460" s="135"/>
      <c r="C460" s="136"/>
      <c r="D460" s="136"/>
      <c r="E460" s="136"/>
      <c r="F460" s="136"/>
      <c r="G460" s="136"/>
      <c r="H460" s="136"/>
      <c r="I460" s="136"/>
      <c r="J460" s="136"/>
      <c r="K460" s="136"/>
    </row>
    <row r="461" spans="2:11">
      <c r="B461" s="135"/>
      <c r="C461" s="136"/>
      <c r="D461" s="136"/>
      <c r="E461" s="136"/>
      <c r="F461" s="136"/>
      <c r="G461" s="136"/>
      <c r="H461" s="136"/>
      <c r="I461" s="136"/>
      <c r="J461" s="136"/>
      <c r="K461" s="136"/>
    </row>
    <row r="462" spans="2:11">
      <c r="B462" s="135"/>
      <c r="C462" s="136"/>
      <c r="D462" s="136"/>
      <c r="E462" s="136"/>
      <c r="F462" s="136"/>
      <c r="G462" s="136"/>
      <c r="H462" s="136"/>
      <c r="I462" s="136"/>
      <c r="J462" s="136"/>
      <c r="K462" s="136"/>
    </row>
    <row r="463" spans="2:11">
      <c r="B463" s="135"/>
      <c r="C463" s="136"/>
      <c r="D463" s="136"/>
      <c r="E463" s="136"/>
      <c r="F463" s="136"/>
      <c r="G463" s="136"/>
      <c r="H463" s="136"/>
      <c r="I463" s="136"/>
      <c r="J463" s="136"/>
      <c r="K463" s="136"/>
    </row>
    <row r="464" spans="2:11">
      <c r="B464" s="135"/>
      <c r="C464" s="136"/>
      <c r="D464" s="136"/>
      <c r="E464" s="136"/>
      <c r="F464" s="136"/>
      <c r="G464" s="136"/>
      <c r="H464" s="136"/>
      <c r="I464" s="136"/>
      <c r="J464" s="136"/>
      <c r="K464" s="136"/>
    </row>
    <row r="465" spans="2:11">
      <c r="B465" s="135"/>
      <c r="C465" s="136"/>
      <c r="D465" s="136"/>
      <c r="E465" s="136"/>
      <c r="F465" s="136"/>
      <c r="G465" s="136"/>
      <c r="H465" s="136"/>
      <c r="I465" s="136"/>
      <c r="J465" s="136"/>
      <c r="K465" s="136"/>
    </row>
    <row r="466" spans="2:11">
      <c r="B466" s="135"/>
      <c r="C466" s="136"/>
      <c r="D466" s="136"/>
      <c r="E466" s="136"/>
      <c r="F466" s="136"/>
      <c r="G466" s="136"/>
      <c r="H466" s="136"/>
      <c r="I466" s="136"/>
      <c r="J466" s="136"/>
      <c r="K466" s="136"/>
    </row>
    <row r="467" spans="2:11">
      <c r="B467" s="135"/>
      <c r="C467" s="136"/>
      <c r="D467" s="136"/>
      <c r="E467" s="136"/>
      <c r="F467" s="136"/>
      <c r="G467" s="136"/>
      <c r="H467" s="136"/>
      <c r="I467" s="136"/>
      <c r="J467" s="136"/>
      <c r="K467" s="136"/>
    </row>
    <row r="468" spans="2:11">
      <c r="B468" s="135"/>
      <c r="C468" s="136"/>
      <c r="D468" s="136"/>
      <c r="E468" s="136"/>
      <c r="F468" s="136"/>
      <c r="G468" s="136"/>
      <c r="H468" s="136"/>
      <c r="I468" s="136"/>
      <c r="J468" s="136"/>
      <c r="K468" s="136"/>
    </row>
    <row r="469" spans="2:11">
      <c r="B469" s="135"/>
      <c r="C469" s="136"/>
      <c r="D469" s="136"/>
      <c r="E469" s="136"/>
      <c r="F469" s="136"/>
      <c r="G469" s="136"/>
      <c r="H469" s="136"/>
      <c r="I469" s="136"/>
      <c r="J469" s="136"/>
      <c r="K469" s="136"/>
    </row>
    <row r="470" spans="2:11">
      <c r="B470" s="135"/>
      <c r="C470" s="136"/>
      <c r="D470" s="136"/>
      <c r="E470" s="136"/>
      <c r="F470" s="136"/>
      <c r="G470" s="136"/>
      <c r="H470" s="136"/>
      <c r="I470" s="136"/>
      <c r="J470" s="136"/>
      <c r="K470" s="136"/>
    </row>
    <row r="471" spans="2:11">
      <c r="B471" s="135"/>
      <c r="C471" s="136"/>
      <c r="D471" s="136"/>
      <c r="E471" s="136"/>
      <c r="F471" s="136"/>
      <c r="G471" s="136"/>
      <c r="H471" s="136"/>
      <c r="I471" s="136"/>
      <c r="J471" s="136"/>
      <c r="K471" s="136"/>
    </row>
    <row r="472" spans="2:11">
      <c r="B472" s="135"/>
      <c r="C472" s="136"/>
      <c r="D472" s="136"/>
      <c r="E472" s="136"/>
      <c r="F472" s="136"/>
      <c r="G472" s="136"/>
      <c r="H472" s="136"/>
      <c r="I472" s="136"/>
      <c r="J472" s="136"/>
      <c r="K472" s="136"/>
    </row>
    <row r="473" spans="2:11">
      <c r="B473" s="135"/>
      <c r="C473" s="136"/>
      <c r="D473" s="136"/>
      <c r="E473" s="136"/>
      <c r="F473" s="136"/>
      <c r="G473" s="136"/>
      <c r="H473" s="136"/>
      <c r="I473" s="136"/>
      <c r="J473" s="136"/>
      <c r="K473" s="136"/>
    </row>
    <row r="474" spans="2:11">
      <c r="B474" s="135"/>
      <c r="C474" s="136"/>
      <c r="D474" s="136"/>
      <c r="E474" s="136"/>
      <c r="F474" s="136"/>
      <c r="G474" s="136"/>
      <c r="H474" s="136"/>
      <c r="I474" s="136"/>
      <c r="J474" s="136"/>
      <c r="K474" s="136"/>
    </row>
    <row r="475" spans="2:11">
      <c r="B475" s="135"/>
      <c r="C475" s="136"/>
      <c r="D475" s="136"/>
      <c r="E475" s="136"/>
      <c r="F475" s="136"/>
      <c r="G475" s="136"/>
      <c r="H475" s="136"/>
      <c r="I475" s="136"/>
      <c r="J475" s="136"/>
      <c r="K475" s="136"/>
    </row>
    <row r="476" spans="2:11">
      <c r="B476" s="135"/>
      <c r="C476" s="136"/>
      <c r="D476" s="136"/>
      <c r="E476" s="136"/>
      <c r="F476" s="136"/>
      <c r="G476" s="136"/>
      <c r="H476" s="136"/>
      <c r="I476" s="136"/>
      <c r="J476" s="136"/>
      <c r="K476" s="136"/>
    </row>
    <row r="477" spans="2:11">
      <c r="B477" s="135"/>
      <c r="C477" s="136"/>
      <c r="D477" s="136"/>
      <c r="E477" s="136"/>
      <c r="F477" s="136"/>
      <c r="G477" s="136"/>
      <c r="H477" s="136"/>
      <c r="I477" s="136"/>
      <c r="J477" s="136"/>
      <c r="K477" s="136"/>
    </row>
    <row r="478" spans="2:11">
      <c r="B478" s="135"/>
      <c r="C478" s="136"/>
      <c r="D478" s="136"/>
      <c r="E478" s="136"/>
      <c r="F478" s="136"/>
      <c r="G478" s="136"/>
      <c r="H478" s="136"/>
      <c r="I478" s="136"/>
      <c r="J478" s="136"/>
      <c r="K478" s="136"/>
    </row>
    <row r="479" spans="2:11">
      <c r="B479" s="135"/>
      <c r="C479" s="136"/>
      <c r="D479" s="136"/>
      <c r="E479" s="136"/>
      <c r="F479" s="136"/>
      <c r="G479" s="136"/>
      <c r="H479" s="136"/>
      <c r="I479" s="136"/>
      <c r="J479" s="136"/>
      <c r="K479" s="136"/>
    </row>
    <row r="480" spans="2:11">
      <c r="B480" s="135"/>
      <c r="C480" s="136"/>
      <c r="D480" s="136"/>
      <c r="E480" s="136"/>
      <c r="F480" s="136"/>
      <c r="G480" s="136"/>
      <c r="H480" s="136"/>
      <c r="I480" s="136"/>
      <c r="J480" s="136"/>
      <c r="K480" s="136"/>
    </row>
    <row r="481" spans="2:11">
      <c r="B481" s="135"/>
      <c r="C481" s="136"/>
      <c r="D481" s="136"/>
      <c r="E481" s="136"/>
      <c r="F481" s="136"/>
      <c r="G481" s="136"/>
      <c r="H481" s="136"/>
      <c r="I481" s="136"/>
      <c r="J481" s="136"/>
      <c r="K481" s="136"/>
    </row>
    <row r="482" spans="2:11">
      <c r="B482" s="135"/>
      <c r="C482" s="136"/>
      <c r="D482" s="136"/>
      <c r="E482" s="136"/>
      <c r="F482" s="136"/>
      <c r="G482" s="136"/>
      <c r="H482" s="136"/>
      <c r="I482" s="136"/>
      <c r="J482" s="136"/>
      <c r="K482" s="136"/>
    </row>
    <row r="483" spans="2:11">
      <c r="B483" s="135"/>
      <c r="C483" s="136"/>
      <c r="D483" s="136"/>
      <c r="E483" s="136"/>
      <c r="F483" s="136"/>
      <c r="G483" s="136"/>
      <c r="H483" s="136"/>
      <c r="I483" s="136"/>
      <c r="J483" s="136"/>
      <c r="K483" s="136"/>
    </row>
    <row r="484" spans="2:11">
      <c r="B484" s="135"/>
      <c r="C484" s="136"/>
      <c r="D484" s="136"/>
      <c r="E484" s="136"/>
      <c r="F484" s="136"/>
      <c r="G484" s="136"/>
      <c r="H484" s="136"/>
      <c r="I484" s="136"/>
      <c r="J484" s="136"/>
      <c r="K484" s="136"/>
    </row>
    <row r="485" spans="2:11">
      <c r="B485" s="135"/>
      <c r="C485" s="136"/>
      <c r="D485" s="136"/>
      <c r="E485" s="136"/>
      <c r="F485" s="136"/>
      <c r="G485" s="136"/>
      <c r="H485" s="136"/>
      <c r="I485" s="136"/>
      <c r="J485" s="136"/>
      <c r="K485" s="136"/>
    </row>
    <row r="486" spans="2:11">
      <c r="B486" s="135"/>
      <c r="C486" s="136"/>
      <c r="D486" s="136"/>
      <c r="E486" s="136"/>
      <c r="F486" s="136"/>
      <c r="G486" s="136"/>
      <c r="H486" s="136"/>
      <c r="I486" s="136"/>
      <c r="J486" s="136"/>
      <c r="K486" s="136"/>
    </row>
    <row r="487" spans="2:11">
      <c r="B487" s="135"/>
      <c r="C487" s="136"/>
      <c r="D487" s="136"/>
      <c r="E487" s="136"/>
      <c r="F487" s="136"/>
      <c r="G487" s="136"/>
      <c r="H487" s="136"/>
      <c r="I487" s="136"/>
      <c r="J487" s="136"/>
      <c r="K487" s="136"/>
    </row>
    <row r="488" spans="2:11">
      <c r="B488" s="135"/>
      <c r="C488" s="136"/>
      <c r="D488" s="136"/>
      <c r="E488" s="136"/>
      <c r="F488" s="136"/>
      <c r="G488" s="136"/>
      <c r="H488" s="136"/>
      <c r="I488" s="136"/>
      <c r="J488" s="136"/>
      <c r="K488" s="136"/>
    </row>
    <row r="489" spans="2:11">
      <c r="B489" s="135"/>
      <c r="C489" s="136"/>
      <c r="D489" s="136"/>
      <c r="E489" s="136"/>
      <c r="F489" s="136"/>
      <c r="G489" s="136"/>
      <c r="H489" s="136"/>
      <c r="I489" s="136"/>
      <c r="J489" s="136"/>
      <c r="K489" s="136"/>
    </row>
    <row r="490" spans="2:11">
      <c r="B490" s="135"/>
      <c r="C490" s="136"/>
      <c r="D490" s="136"/>
      <c r="E490" s="136"/>
      <c r="F490" s="136"/>
      <c r="G490" s="136"/>
      <c r="H490" s="136"/>
      <c r="I490" s="136"/>
      <c r="J490" s="136"/>
      <c r="K490" s="136"/>
    </row>
    <row r="491" spans="2:11">
      <c r="B491" s="135"/>
      <c r="C491" s="136"/>
      <c r="D491" s="136"/>
      <c r="E491" s="136"/>
      <c r="F491" s="136"/>
      <c r="G491" s="136"/>
      <c r="H491" s="136"/>
      <c r="I491" s="136"/>
      <c r="J491" s="136"/>
      <c r="K491" s="136"/>
    </row>
    <row r="492" spans="2:11">
      <c r="B492" s="135"/>
      <c r="C492" s="136"/>
      <c r="D492" s="136"/>
      <c r="E492" s="136"/>
      <c r="F492" s="136"/>
      <c r="G492" s="136"/>
      <c r="H492" s="136"/>
      <c r="I492" s="136"/>
      <c r="J492" s="136"/>
      <c r="K492" s="136"/>
    </row>
    <row r="493" spans="2:11">
      <c r="B493" s="135"/>
      <c r="C493" s="136"/>
      <c r="D493" s="136"/>
      <c r="E493" s="136"/>
      <c r="F493" s="136"/>
      <c r="G493" s="136"/>
      <c r="H493" s="136"/>
      <c r="I493" s="136"/>
      <c r="J493" s="136"/>
      <c r="K493" s="136"/>
    </row>
    <row r="494" spans="2:11">
      <c r="B494" s="135"/>
      <c r="C494" s="136"/>
      <c r="D494" s="136"/>
      <c r="E494" s="136"/>
      <c r="F494" s="136"/>
      <c r="G494" s="136"/>
      <c r="H494" s="136"/>
      <c r="I494" s="136"/>
      <c r="J494" s="136"/>
      <c r="K494" s="136"/>
    </row>
    <row r="495" spans="2:11">
      <c r="B495" s="135"/>
      <c r="C495" s="136"/>
      <c r="D495" s="136"/>
      <c r="E495" s="136"/>
      <c r="F495" s="136"/>
      <c r="G495" s="136"/>
      <c r="H495" s="136"/>
      <c r="I495" s="136"/>
      <c r="J495" s="136"/>
      <c r="K495" s="136"/>
    </row>
    <row r="496" spans="2:11">
      <c r="B496" s="135"/>
      <c r="C496" s="136"/>
      <c r="D496" s="136"/>
      <c r="E496" s="136"/>
      <c r="F496" s="136"/>
      <c r="G496" s="136"/>
      <c r="H496" s="136"/>
      <c r="I496" s="136"/>
      <c r="J496" s="136"/>
      <c r="K496" s="136"/>
    </row>
    <row r="497" spans="2:11">
      <c r="B497" s="135"/>
      <c r="C497" s="136"/>
      <c r="D497" s="136"/>
      <c r="E497" s="136"/>
      <c r="F497" s="136"/>
      <c r="G497" s="136"/>
      <c r="H497" s="136"/>
      <c r="I497" s="136"/>
      <c r="J497" s="136"/>
      <c r="K497" s="136"/>
    </row>
    <row r="498" spans="2:11">
      <c r="B498" s="135"/>
      <c r="C498" s="136"/>
      <c r="D498" s="136"/>
      <c r="E498" s="136"/>
      <c r="F498" s="136"/>
      <c r="G498" s="136"/>
      <c r="H498" s="136"/>
      <c r="I498" s="136"/>
      <c r="J498" s="136"/>
      <c r="K498" s="136"/>
    </row>
    <row r="499" spans="2:11">
      <c r="B499" s="135"/>
      <c r="C499" s="136"/>
      <c r="D499" s="136"/>
      <c r="E499" s="136"/>
      <c r="F499" s="136"/>
      <c r="G499" s="136"/>
      <c r="H499" s="136"/>
      <c r="I499" s="136"/>
      <c r="J499" s="136"/>
      <c r="K499" s="136"/>
    </row>
    <row r="500" spans="2:11">
      <c r="B500" s="135"/>
      <c r="C500" s="136"/>
      <c r="D500" s="136"/>
      <c r="E500" s="136"/>
      <c r="F500" s="136"/>
      <c r="G500" s="136"/>
      <c r="H500" s="136"/>
      <c r="I500" s="136"/>
      <c r="J500" s="136"/>
      <c r="K500" s="136"/>
    </row>
    <row r="501" spans="2:11">
      <c r="B501" s="135"/>
      <c r="C501" s="136"/>
      <c r="D501" s="136"/>
      <c r="E501" s="136"/>
      <c r="F501" s="136"/>
      <c r="G501" s="136"/>
      <c r="H501" s="136"/>
      <c r="I501" s="136"/>
      <c r="J501" s="136"/>
      <c r="K501" s="136"/>
    </row>
    <row r="502" spans="2:11">
      <c r="B502" s="135"/>
      <c r="C502" s="136"/>
      <c r="D502" s="136"/>
      <c r="E502" s="136"/>
      <c r="F502" s="136"/>
      <c r="G502" s="136"/>
      <c r="H502" s="136"/>
      <c r="I502" s="136"/>
      <c r="J502" s="136"/>
      <c r="K502" s="136"/>
    </row>
    <row r="503" spans="2:11">
      <c r="B503" s="135"/>
      <c r="C503" s="136"/>
      <c r="D503" s="136"/>
      <c r="E503" s="136"/>
      <c r="F503" s="136"/>
      <c r="G503" s="136"/>
      <c r="H503" s="136"/>
      <c r="I503" s="136"/>
      <c r="J503" s="136"/>
      <c r="K503" s="136"/>
    </row>
    <row r="504" spans="2:11">
      <c r="B504" s="135"/>
      <c r="C504" s="136"/>
      <c r="D504" s="136"/>
      <c r="E504" s="136"/>
      <c r="F504" s="136"/>
      <c r="G504" s="136"/>
      <c r="H504" s="136"/>
      <c r="I504" s="136"/>
      <c r="J504" s="136"/>
      <c r="K504" s="136"/>
    </row>
    <row r="505" spans="2:11">
      <c r="B505" s="135"/>
      <c r="C505" s="136"/>
      <c r="D505" s="136"/>
      <c r="E505" s="136"/>
      <c r="F505" s="136"/>
      <c r="G505" s="136"/>
      <c r="H505" s="136"/>
      <c r="I505" s="136"/>
      <c r="J505" s="136"/>
      <c r="K505" s="136"/>
    </row>
    <row r="506" spans="2:11">
      <c r="B506" s="135"/>
      <c r="C506" s="136"/>
      <c r="D506" s="136"/>
      <c r="E506" s="136"/>
      <c r="F506" s="136"/>
      <c r="G506" s="136"/>
      <c r="H506" s="136"/>
      <c r="I506" s="136"/>
      <c r="J506" s="136"/>
      <c r="K506" s="136"/>
    </row>
    <row r="507" spans="2:11">
      <c r="B507" s="135"/>
      <c r="C507" s="136"/>
      <c r="D507" s="136"/>
      <c r="E507" s="136"/>
      <c r="F507" s="136"/>
      <c r="G507" s="136"/>
      <c r="H507" s="136"/>
      <c r="I507" s="136"/>
      <c r="J507" s="136"/>
      <c r="K507" s="136"/>
    </row>
    <row r="508" spans="2:11">
      <c r="B508" s="135"/>
      <c r="C508" s="136"/>
      <c r="D508" s="136"/>
      <c r="E508" s="136"/>
      <c r="F508" s="136"/>
      <c r="G508" s="136"/>
      <c r="H508" s="136"/>
      <c r="I508" s="136"/>
      <c r="J508" s="136"/>
      <c r="K508" s="136"/>
    </row>
    <row r="509" spans="2:11">
      <c r="B509" s="135"/>
      <c r="C509" s="136"/>
      <c r="D509" s="136"/>
      <c r="E509" s="136"/>
      <c r="F509" s="136"/>
      <c r="G509" s="136"/>
      <c r="H509" s="136"/>
      <c r="I509" s="136"/>
      <c r="J509" s="136"/>
      <c r="K509" s="136"/>
    </row>
    <row r="510" spans="2:11">
      <c r="B510" s="135"/>
      <c r="C510" s="136"/>
      <c r="D510" s="136"/>
      <c r="E510" s="136"/>
      <c r="F510" s="136"/>
      <c r="G510" s="136"/>
      <c r="H510" s="136"/>
      <c r="I510" s="136"/>
      <c r="J510" s="136"/>
      <c r="K510" s="136"/>
    </row>
    <row r="511" spans="2:11">
      <c r="B511" s="135"/>
      <c r="C511" s="136"/>
      <c r="D511" s="136"/>
      <c r="E511" s="136"/>
      <c r="F511" s="136"/>
      <c r="G511" s="136"/>
      <c r="H511" s="136"/>
      <c r="I511" s="136"/>
      <c r="J511" s="136"/>
      <c r="K511" s="136"/>
    </row>
    <row r="512" spans="2:11">
      <c r="B512" s="135"/>
      <c r="C512" s="136"/>
      <c r="D512" s="136"/>
      <c r="E512" s="136"/>
      <c r="F512" s="136"/>
      <c r="G512" s="136"/>
      <c r="H512" s="136"/>
      <c r="I512" s="136"/>
      <c r="J512" s="136"/>
      <c r="K512" s="136"/>
    </row>
    <row r="513" spans="2:11">
      <c r="B513" s="135"/>
      <c r="C513" s="136"/>
      <c r="D513" s="136"/>
      <c r="E513" s="136"/>
      <c r="F513" s="136"/>
      <c r="G513" s="136"/>
      <c r="H513" s="136"/>
      <c r="I513" s="136"/>
      <c r="J513" s="136"/>
      <c r="K513" s="136"/>
    </row>
    <row r="514" spans="2:11">
      <c r="B514" s="135"/>
      <c r="C514" s="136"/>
      <c r="D514" s="136"/>
      <c r="E514" s="136"/>
      <c r="F514" s="136"/>
      <c r="G514" s="136"/>
      <c r="H514" s="136"/>
      <c r="I514" s="136"/>
      <c r="J514" s="136"/>
      <c r="K514" s="136"/>
    </row>
    <row r="515" spans="2:11">
      <c r="B515" s="135"/>
      <c r="C515" s="136"/>
      <c r="D515" s="136"/>
      <c r="E515" s="136"/>
      <c r="F515" s="136"/>
      <c r="G515" s="136"/>
      <c r="H515" s="136"/>
      <c r="I515" s="136"/>
      <c r="J515" s="136"/>
      <c r="K515" s="136"/>
    </row>
    <row r="516" spans="2:11">
      <c r="B516" s="135"/>
      <c r="C516" s="136"/>
      <c r="D516" s="136"/>
      <c r="E516" s="136"/>
      <c r="F516" s="136"/>
      <c r="G516" s="136"/>
      <c r="H516" s="136"/>
      <c r="I516" s="136"/>
      <c r="J516" s="136"/>
      <c r="K516" s="136"/>
    </row>
    <row r="517" spans="2:11">
      <c r="B517" s="135"/>
      <c r="C517" s="136"/>
      <c r="D517" s="136"/>
      <c r="E517" s="136"/>
      <c r="F517" s="136"/>
      <c r="G517" s="136"/>
      <c r="H517" s="136"/>
      <c r="I517" s="136"/>
      <c r="J517" s="136"/>
      <c r="K517" s="136"/>
    </row>
    <row r="518" spans="2:11">
      <c r="B518" s="135"/>
      <c r="C518" s="136"/>
      <c r="D518" s="136"/>
      <c r="E518" s="136"/>
      <c r="F518" s="136"/>
      <c r="G518" s="136"/>
      <c r="H518" s="136"/>
      <c r="I518" s="136"/>
      <c r="J518" s="136"/>
      <c r="K518" s="136"/>
    </row>
    <row r="519" spans="2:11">
      <c r="B519" s="135"/>
      <c r="C519" s="136"/>
      <c r="D519" s="136"/>
      <c r="E519" s="136"/>
      <c r="F519" s="136"/>
      <c r="G519" s="136"/>
      <c r="H519" s="136"/>
      <c r="I519" s="136"/>
      <c r="J519" s="136"/>
      <c r="K519" s="136"/>
    </row>
    <row r="520" spans="2:11">
      <c r="B520" s="135"/>
      <c r="C520" s="136"/>
      <c r="D520" s="136"/>
      <c r="E520" s="136"/>
      <c r="F520" s="136"/>
      <c r="G520" s="136"/>
      <c r="H520" s="136"/>
      <c r="I520" s="136"/>
      <c r="J520" s="136"/>
      <c r="K520" s="136"/>
    </row>
    <row r="521" spans="2:11">
      <c r="B521" s="135"/>
      <c r="C521" s="136"/>
      <c r="D521" s="136"/>
      <c r="E521" s="136"/>
      <c r="F521" s="136"/>
      <c r="G521" s="136"/>
      <c r="H521" s="136"/>
      <c r="I521" s="136"/>
      <c r="J521" s="136"/>
      <c r="K521" s="136"/>
    </row>
    <row r="522" spans="2:11">
      <c r="B522" s="135"/>
      <c r="C522" s="136"/>
      <c r="D522" s="136"/>
      <c r="E522" s="136"/>
      <c r="F522" s="136"/>
      <c r="G522" s="136"/>
      <c r="H522" s="136"/>
      <c r="I522" s="136"/>
      <c r="J522" s="136"/>
      <c r="K522" s="136"/>
    </row>
    <row r="523" spans="2:11">
      <c r="B523" s="135"/>
      <c r="C523" s="136"/>
      <c r="D523" s="136"/>
      <c r="E523" s="136"/>
      <c r="F523" s="136"/>
      <c r="G523" s="136"/>
      <c r="H523" s="136"/>
      <c r="I523" s="136"/>
      <c r="J523" s="136"/>
      <c r="K523" s="136"/>
    </row>
    <row r="524" spans="2:11">
      <c r="B524" s="135"/>
      <c r="C524" s="136"/>
      <c r="D524" s="136"/>
      <c r="E524" s="136"/>
      <c r="F524" s="136"/>
      <c r="G524" s="136"/>
      <c r="H524" s="136"/>
      <c r="I524" s="136"/>
      <c r="J524" s="136"/>
      <c r="K524" s="136"/>
    </row>
    <row r="525" spans="2:11">
      <c r="B525" s="135"/>
      <c r="C525" s="136"/>
      <c r="D525" s="136"/>
      <c r="E525" s="136"/>
      <c r="F525" s="136"/>
      <c r="G525" s="136"/>
      <c r="H525" s="136"/>
      <c r="I525" s="136"/>
      <c r="J525" s="136"/>
      <c r="K525" s="136"/>
    </row>
    <row r="526" spans="2:11">
      <c r="B526" s="135"/>
      <c r="C526" s="136"/>
      <c r="D526" s="136"/>
      <c r="E526" s="136"/>
      <c r="F526" s="136"/>
      <c r="G526" s="136"/>
      <c r="H526" s="136"/>
      <c r="I526" s="136"/>
      <c r="J526" s="136"/>
      <c r="K526" s="136"/>
    </row>
    <row r="527" spans="2:11">
      <c r="B527" s="135"/>
      <c r="C527" s="136"/>
      <c r="D527" s="136"/>
      <c r="E527" s="136"/>
      <c r="F527" s="136"/>
      <c r="G527" s="136"/>
      <c r="H527" s="136"/>
      <c r="I527" s="136"/>
      <c r="J527" s="136"/>
      <c r="K527" s="136"/>
    </row>
    <row r="528" spans="2:11">
      <c r="B528" s="135"/>
      <c r="C528" s="136"/>
      <c r="D528" s="136"/>
      <c r="E528" s="136"/>
      <c r="F528" s="136"/>
      <c r="G528" s="136"/>
      <c r="H528" s="136"/>
      <c r="I528" s="136"/>
      <c r="J528" s="136"/>
      <c r="K528" s="136"/>
    </row>
    <row r="529" spans="2:11">
      <c r="B529" s="135"/>
      <c r="C529" s="136"/>
      <c r="D529" s="136"/>
      <c r="E529" s="136"/>
      <c r="F529" s="136"/>
      <c r="G529" s="136"/>
      <c r="H529" s="136"/>
      <c r="I529" s="136"/>
      <c r="J529" s="136"/>
      <c r="K529" s="136"/>
    </row>
    <row r="530" spans="2:11">
      <c r="B530" s="135"/>
      <c r="C530" s="136"/>
      <c r="D530" s="136"/>
      <c r="E530" s="136"/>
      <c r="F530" s="136"/>
      <c r="G530" s="136"/>
      <c r="H530" s="136"/>
      <c r="I530" s="136"/>
      <c r="J530" s="136"/>
      <c r="K530" s="136"/>
    </row>
    <row r="531" spans="2:11">
      <c r="B531" s="135"/>
      <c r="C531" s="136"/>
      <c r="D531" s="136"/>
      <c r="E531" s="136"/>
      <c r="F531" s="136"/>
      <c r="G531" s="136"/>
      <c r="H531" s="136"/>
      <c r="I531" s="136"/>
      <c r="J531" s="136"/>
      <c r="K531" s="136"/>
    </row>
    <row r="532" spans="2:11">
      <c r="B532" s="135"/>
      <c r="C532" s="136"/>
      <c r="D532" s="136"/>
      <c r="E532" s="136"/>
      <c r="F532" s="136"/>
      <c r="G532" s="136"/>
      <c r="H532" s="136"/>
      <c r="I532" s="136"/>
      <c r="J532" s="136"/>
      <c r="K532" s="136"/>
    </row>
    <row r="533" spans="2:11">
      <c r="B533" s="135"/>
      <c r="C533" s="136"/>
      <c r="D533" s="136"/>
      <c r="E533" s="136"/>
      <c r="F533" s="136"/>
      <c r="G533" s="136"/>
      <c r="H533" s="136"/>
      <c r="I533" s="136"/>
      <c r="J533" s="136"/>
      <c r="K533" s="136"/>
    </row>
    <row r="534" spans="2:11">
      <c r="B534" s="135"/>
      <c r="C534" s="136"/>
      <c r="D534" s="136"/>
      <c r="E534" s="136"/>
      <c r="F534" s="136"/>
      <c r="G534" s="136"/>
      <c r="H534" s="136"/>
      <c r="I534" s="136"/>
      <c r="J534" s="136"/>
      <c r="K534" s="136"/>
    </row>
    <row r="535" spans="2:11">
      <c r="B535" s="135"/>
      <c r="C535" s="136"/>
      <c r="D535" s="136"/>
      <c r="E535" s="136"/>
      <c r="F535" s="136"/>
      <c r="G535" s="136"/>
      <c r="H535" s="136"/>
      <c r="I535" s="136"/>
      <c r="J535" s="136"/>
      <c r="K535" s="136"/>
    </row>
    <row r="536" spans="2:11">
      <c r="B536" s="135"/>
      <c r="C536" s="136"/>
      <c r="D536" s="136"/>
      <c r="E536" s="136"/>
      <c r="F536" s="136"/>
      <c r="G536" s="136"/>
      <c r="H536" s="136"/>
      <c r="I536" s="136"/>
      <c r="J536" s="136"/>
      <c r="K536" s="136"/>
    </row>
    <row r="537" spans="2:11">
      <c r="B537" s="135"/>
      <c r="C537" s="136"/>
      <c r="D537" s="136"/>
      <c r="E537" s="136"/>
      <c r="F537" s="136"/>
      <c r="G537" s="136"/>
      <c r="H537" s="136"/>
      <c r="I537" s="136"/>
      <c r="J537" s="136"/>
      <c r="K537" s="136"/>
    </row>
    <row r="538" spans="2:11">
      <c r="B538" s="135"/>
      <c r="C538" s="136"/>
      <c r="D538" s="136"/>
      <c r="E538" s="136"/>
      <c r="F538" s="136"/>
      <c r="G538" s="136"/>
      <c r="H538" s="136"/>
      <c r="I538" s="136"/>
      <c r="J538" s="136"/>
      <c r="K538" s="136"/>
    </row>
    <row r="539" spans="2:11">
      <c r="B539" s="135"/>
      <c r="C539" s="136"/>
      <c r="D539" s="136"/>
      <c r="E539" s="136"/>
      <c r="F539" s="136"/>
      <c r="G539" s="136"/>
      <c r="H539" s="136"/>
      <c r="I539" s="136"/>
      <c r="J539" s="136"/>
      <c r="K539" s="136"/>
    </row>
    <row r="540" spans="2:11">
      <c r="B540" s="135"/>
      <c r="C540" s="136"/>
      <c r="D540" s="136"/>
      <c r="E540" s="136"/>
      <c r="F540" s="136"/>
      <c r="G540" s="136"/>
      <c r="H540" s="136"/>
      <c r="I540" s="136"/>
      <c r="J540" s="136"/>
      <c r="K540" s="136"/>
    </row>
    <row r="541" spans="2:11">
      <c r="B541" s="135"/>
      <c r="C541" s="136"/>
      <c r="D541" s="136"/>
      <c r="E541" s="136"/>
      <c r="F541" s="136"/>
      <c r="G541" s="136"/>
      <c r="H541" s="136"/>
      <c r="I541" s="136"/>
      <c r="J541" s="136"/>
      <c r="K541" s="136"/>
    </row>
    <row r="542" spans="2:11">
      <c r="B542" s="135"/>
      <c r="C542" s="136"/>
      <c r="D542" s="136"/>
      <c r="E542" s="136"/>
      <c r="F542" s="136"/>
      <c r="G542" s="136"/>
      <c r="H542" s="136"/>
      <c r="I542" s="136"/>
      <c r="J542" s="136"/>
      <c r="K542" s="136"/>
    </row>
    <row r="543" spans="2:11">
      <c r="B543" s="135"/>
      <c r="C543" s="136"/>
      <c r="D543" s="136"/>
      <c r="E543" s="136"/>
      <c r="F543" s="136"/>
      <c r="G543" s="136"/>
      <c r="H543" s="136"/>
      <c r="I543" s="136"/>
      <c r="J543" s="136"/>
      <c r="K543" s="136"/>
    </row>
    <row r="544" spans="2:11">
      <c r="B544" s="135"/>
      <c r="C544" s="136"/>
      <c r="D544" s="136"/>
      <c r="E544" s="136"/>
      <c r="F544" s="136"/>
      <c r="G544" s="136"/>
      <c r="H544" s="136"/>
      <c r="I544" s="136"/>
      <c r="J544" s="136"/>
      <c r="K544" s="136"/>
    </row>
    <row r="545" spans="2:11">
      <c r="B545" s="135"/>
      <c r="C545" s="136"/>
      <c r="D545" s="136"/>
      <c r="E545" s="136"/>
      <c r="F545" s="136"/>
      <c r="G545" s="136"/>
      <c r="H545" s="136"/>
      <c r="I545" s="136"/>
      <c r="J545" s="136"/>
      <c r="K545" s="136"/>
    </row>
    <row r="546" spans="2:11">
      <c r="B546" s="135"/>
      <c r="C546" s="136"/>
      <c r="D546" s="136"/>
      <c r="E546" s="136"/>
      <c r="F546" s="136"/>
      <c r="G546" s="136"/>
      <c r="H546" s="136"/>
      <c r="I546" s="136"/>
      <c r="J546" s="136"/>
      <c r="K546" s="136"/>
    </row>
    <row r="547" spans="2:11">
      <c r="B547" s="135"/>
      <c r="C547" s="136"/>
      <c r="D547" s="136"/>
      <c r="E547" s="136"/>
      <c r="F547" s="136"/>
      <c r="G547" s="136"/>
      <c r="H547" s="136"/>
      <c r="I547" s="136"/>
      <c r="J547" s="136"/>
      <c r="K547" s="136"/>
    </row>
    <row r="548" spans="2:11">
      <c r="B548" s="135"/>
      <c r="C548" s="136"/>
      <c r="D548" s="136"/>
      <c r="E548" s="136"/>
      <c r="F548" s="136"/>
      <c r="G548" s="136"/>
      <c r="H548" s="136"/>
      <c r="I548" s="136"/>
      <c r="J548" s="136"/>
      <c r="K548" s="136"/>
    </row>
    <row r="549" spans="2:11">
      <c r="B549" s="135"/>
      <c r="C549" s="136"/>
      <c r="D549" s="136"/>
      <c r="E549" s="136"/>
      <c r="F549" s="136"/>
      <c r="G549" s="136"/>
      <c r="H549" s="136"/>
      <c r="I549" s="136"/>
      <c r="J549" s="136"/>
      <c r="K549" s="136"/>
    </row>
    <row r="550" spans="2:11">
      <c r="B550" s="135"/>
      <c r="C550" s="136"/>
      <c r="D550" s="136"/>
      <c r="E550" s="136"/>
      <c r="F550" s="136"/>
      <c r="G550" s="136"/>
      <c r="H550" s="136"/>
      <c r="I550" s="136"/>
      <c r="J550" s="136"/>
      <c r="K550" s="136"/>
    </row>
    <row r="551" spans="2:11">
      <c r="B551" s="135"/>
      <c r="C551" s="136"/>
      <c r="D551" s="136"/>
      <c r="E551" s="136"/>
      <c r="F551" s="136"/>
      <c r="G551" s="136"/>
      <c r="H551" s="136"/>
      <c r="I551" s="136"/>
      <c r="J551" s="136"/>
      <c r="K551" s="136"/>
    </row>
    <row r="552" spans="2:11">
      <c r="B552" s="135"/>
      <c r="C552" s="136"/>
      <c r="D552" s="136"/>
      <c r="E552" s="136"/>
      <c r="F552" s="136"/>
      <c r="G552" s="136"/>
      <c r="H552" s="136"/>
      <c r="I552" s="136"/>
      <c r="J552" s="136"/>
      <c r="K552" s="136"/>
    </row>
    <row r="553" spans="2:11">
      <c r="B553" s="135"/>
      <c r="C553" s="136"/>
      <c r="D553" s="136"/>
      <c r="E553" s="136"/>
      <c r="F553" s="136"/>
      <c r="G553" s="136"/>
      <c r="H553" s="136"/>
      <c r="I553" s="136"/>
      <c r="J553" s="136"/>
      <c r="K553" s="136"/>
    </row>
    <row r="554" spans="2:11">
      <c r="B554" s="135"/>
      <c r="C554" s="136"/>
      <c r="D554" s="136"/>
      <c r="E554" s="136"/>
      <c r="F554" s="136"/>
      <c r="G554" s="136"/>
      <c r="H554" s="136"/>
      <c r="I554" s="136"/>
      <c r="J554" s="136"/>
      <c r="K554" s="136"/>
    </row>
    <row r="555" spans="2:11">
      <c r="B555" s="135"/>
      <c r="C555" s="136"/>
      <c r="D555" s="136"/>
      <c r="E555" s="136"/>
      <c r="F555" s="136"/>
      <c r="G555" s="136"/>
      <c r="H555" s="136"/>
      <c r="I555" s="136"/>
      <c r="J555" s="136"/>
      <c r="K555" s="136"/>
    </row>
    <row r="556" spans="2:11">
      <c r="B556" s="135"/>
      <c r="C556" s="136"/>
      <c r="D556" s="136"/>
      <c r="E556" s="136"/>
      <c r="F556" s="136"/>
      <c r="G556" s="136"/>
      <c r="H556" s="136"/>
      <c r="I556" s="136"/>
      <c r="J556" s="136"/>
      <c r="K556" s="136"/>
    </row>
    <row r="557" spans="2:11">
      <c r="B557" s="135"/>
      <c r="C557" s="136"/>
      <c r="D557" s="136"/>
      <c r="E557" s="136"/>
      <c r="F557" s="136"/>
      <c r="G557" s="136"/>
      <c r="H557" s="136"/>
      <c r="I557" s="136"/>
      <c r="J557" s="136"/>
      <c r="K557" s="136"/>
    </row>
    <row r="558" spans="2:11">
      <c r="B558" s="135"/>
      <c r="C558" s="136"/>
      <c r="D558" s="136"/>
      <c r="E558" s="136"/>
      <c r="F558" s="136"/>
      <c r="G558" s="136"/>
      <c r="H558" s="136"/>
      <c r="I558" s="136"/>
      <c r="J558" s="136"/>
      <c r="K558" s="136"/>
    </row>
    <row r="559" spans="2:11">
      <c r="B559" s="135"/>
      <c r="C559" s="136"/>
      <c r="D559" s="136"/>
      <c r="E559" s="136"/>
      <c r="F559" s="136"/>
      <c r="G559" s="136"/>
      <c r="H559" s="136"/>
      <c r="I559" s="136"/>
      <c r="J559" s="136"/>
      <c r="K559" s="136"/>
    </row>
    <row r="560" spans="2:11">
      <c r="B560" s="135"/>
      <c r="C560" s="136"/>
      <c r="D560" s="136"/>
      <c r="E560" s="136"/>
      <c r="F560" s="136"/>
      <c r="G560" s="136"/>
      <c r="H560" s="136"/>
      <c r="I560" s="136"/>
      <c r="J560" s="136"/>
      <c r="K560" s="136"/>
    </row>
    <row r="561" spans="2:11">
      <c r="B561" s="135"/>
      <c r="C561" s="136"/>
      <c r="D561" s="136"/>
      <c r="E561" s="136"/>
      <c r="F561" s="136"/>
      <c r="G561" s="136"/>
      <c r="H561" s="136"/>
      <c r="I561" s="136"/>
      <c r="J561" s="136"/>
      <c r="K561" s="136"/>
    </row>
    <row r="562" spans="2:11">
      <c r="B562" s="135"/>
      <c r="C562" s="136"/>
      <c r="D562" s="136"/>
      <c r="E562" s="136"/>
      <c r="F562" s="136"/>
      <c r="G562" s="136"/>
      <c r="H562" s="136"/>
      <c r="I562" s="136"/>
      <c r="J562" s="136"/>
      <c r="K562" s="136"/>
    </row>
    <row r="563" spans="2:11">
      <c r="B563" s="135"/>
      <c r="C563" s="136"/>
      <c r="D563" s="136"/>
      <c r="E563" s="136"/>
      <c r="F563" s="136"/>
      <c r="G563" s="136"/>
      <c r="H563" s="136"/>
      <c r="I563" s="136"/>
      <c r="J563" s="136"/>
      <c r="K563" s="136"/>
    </row>
    <row r="564" spans="2:11">
      <c r="B564" s="135"/>
      <c r="C564" s="135"/>
      <c r="D564" s="135"/>
      <c r="E564" s="136"/>
      <c r="F564" s="136"/>
      <c r="G564" s="136"/>
      <c r="H564" s="136"/>
      <c r="I564" s="136"/>
      <c r="J564" s="136"/>
      <c r="K564" s="136"/>
    </row>
    <row r="565" spans="2:11">
      <c r="B565" s="135"/>
      <c r="C565" s="135"/>
      <c r="D565" s="135"/>
      <c r="E565" s="136"/>
      <c r="F565" s="136"/>
      <c r="G565" s="136"/>
      <c r="H565" s="136"/>
      <c r="I565" s="136"/>
      <c r="J565" s="136"/>
      <c r="K565" s="136"/>
    </row>
    <row r="566" spans="2:11">
      <c r="B566" s="135"/>
      <c r="C566" s="135"/>
      <c r="D566" s="135"/>
      <c r="E566" s="136"/>
      <c r="F566" s="136"/>
      <c r="G566" s="136"/>
      <c r="H566" s="136"/>
      <c r="I566" s="136"/>
      <c r="J566" s="136"/>
      <c r="K566" s="136"/>
    </row>
    <row r="567" spans="2:11">
      <c r="B567" s="135"/>
      <c r="C567" s="135"/>
      <c r="D567" s="135"/>
      <c r="E567" s="136"/>
      <c r="F567" s="136"/>
      <c r="G567" s="136"/>
      <c r="H567" s="136"/>
      <c r="I567" s="136"/>
      <c r="J567" s="136"/>
      <c r="K567" s="136"/>
    </row>
    <row r="568" spans="2:11">
      <c r="B568" s="135"/>
      <c r="C568" s="135"/>
      <c r="D568" s="135"/>
      <c r="E568" s="136"/>
      <c r="F568" s="136"/>
      <c r="G568" s="136"/>
      <c r="H568" s="136"/>
      <c r="I568" s="136"/>
      <c r="J568" s="136"/>
      <c r="K568" s="136"/>
    </row>
    <row r="569" spans="2:11">
      <c r="B569" s="135"/>
      <c r="C569" s="135"/>
      <c r="D569" s="135"/>
      <c r="E569" s="136"/>
      <c r="F569" s="136"/>
      <c r="G569" s="136"/>
      <c r="H569" s="136"/>
      <c r="I569" s="136"/>
      <c r="J569" s="136"/>
      <c r="K569" s="136"/>
    </row>
    <row r="570" spans="2:11">
      <c r="B570" s="135"/>
      <c r="C570" s="135"/>
      <c r="D570" s="135"/>
      <c r="E570" s="136"/>
      <c r="F570" s="136"/>
      <c r="G570" s="136"/>
      <c r="H570" s="136"/>
      <c r="I570" s="136"/>
      <c r="J570" s="136"/>
      <c r="K570" s="136"/>
    </row>
    <row r="571" spans="2:11">
      <c r="B571" s="135"/>
      <c r="C571" s="135"/>
      <c r="D571" s="135"/>
      <c r="E571" s="136"/>
      <c r="F571" s="136"/>
      <c r="G571" s="136"/>
      <c r="H571" s="136"/>
      <c r="I571" s="136"/>
      <c r="J571" s="136"/>
      <c r="K571" s="136"/>
    </row>
    <row r="572" spans="2:11">
      <c r="B572" s="135"/>
      <c r="C572" s="135"/>
      <c r="D572" s="135"/>
      <c r="E572" s="136"/>
      <c r="F572" s="136"/>
      <c r="G572" s="136"/>
      <c r="H572" s="136"/>
      <c r="I572" s="136"/>
      <c r="J572" s="136"/>
      <c r="K572" s="136"/>
    </row>
    <row r="573" spans="2:11">
      <c r="B573" s="135"/>
      <c r="C573" s="135"/>
      <c r="D573" s="135"/>
      <c r="E573" s="136"/>
      <c r="F573" s="136"/>
      <c r="G573" s="136"/>
      <c r="H573" s="136"/>
      <c r="I573" s="136"/>
      <c r="J573" s="136"/>
      <c r="K573" s="136"/>
    </row>
    <row r="574" spans="2:11">
      <c r="B574" s="135"/>
      <c r="C574" s="135"/>
      <c r="D574" s="135"/>
      <c r="E574" s="136"/>
      <c r="F574" s="136"/>
      <c r="G574" s="136"/>
      <c r="H574" s="136"/>
      <c r="I574" s="136"/>
      <c r="J574" s="136"/>
      <c r="K574" s="136"/>
    </row>
    <row r="575" spans="2:11">
      <c r="B575" s="135"/>
      <c r="C575" s="135"/>
      <c r="D575" s="135"/>
      <c r="E575" s="136"/>
      <c r="F575" s="136"/>
      <c r="G575" s="136"/>
      <c r="H575" s="136"/>
      <c r="I575" s="136"/>
      <c r="J575" s="136"/>
      <c r="K575" s="136"/>
    </row>
    <row r="576" spans="2:11">
      <c r="B576" s="135"/>
      <c r="C576" s="135"/>
      <c r="D576" s="135"/>
      <c r="E576" s="136"/>
      <c r="F576" s="136"/>
      <c r="G576" s="136"/>
      <c r="H576" s="136"/>
      <c r="I576" s="136"/>
      <c r="J576" s="136"/>
      <c r="K576" s="136"/>
    </row>
    <row r="577" spans="2:11">
      <c r="B577" s="135"/>
      <c r="C577" s="135"/>
      <c r="D577" s="135"/>
      <c r="E577" s="136"/>
      <c r="F577" s="136"/>
      <c r="G577" s="136"/>
      <c r="H577" s="136"/>
      <c r="I577" s="136"/>
      <c r="J577" s="136"/>
      <c r="K577" s="136"/>
    </row>
    <row r="578" spans="2:11">
      <c r="B578" s="135"/>
      <c r="C578" s="135"/>
      <c r="D578" s="135"/>
      <c r="E578" s="136"/>
      <c r="F578" s="136"/>
      <c r="G578" s="136"/>
      <c r="H578" s="136"/>
      <c r="I578" s="136"/>
      <c r="J578" s="136"/>
      <c r="K578" s="136"/>
    </row>
    <row r="579" spans="2:11">
      <c r="B579" s="135"/>
      <c r="C579" s="135"/>
      <c r="D579" s="135"/>
      <c r="E579" s="136"/>
      <c r="F579" s="136"/>
      <c r="G579" s="136"/>
      <c r="H579" s="136"/>
      <c r="I579" s="136"/>
      <c r="J579" s="136"/>
      <c r="K579" s="136"/>
    </row>
    <row r="580" spans="2:11">
      <c r="B580" s="135"/>
      <c r="C580" s="135"/>
      <c r="D580" s="135"/>
      <c r="E580" s="136"/>
      <c r="F580" s="136"/>
      <c r="G580" s="136"/>
      <c r="H580" s="136"/>
      <c r="I580" s="136"/>
      <c r="J580" s="136"/>
      <c r="K580" s="136"/>
    </row>
    <row r="581" spans="2:11">
      <c r="B581" s="135"/>
      <c r="C581" s="135"/>
      <c r="D581" s="135"/>
      <c r="E581" s="136"/>
      <c r="F581" s="136"/>
      <c r="G581" s="136"/>
      <c r="H581" s="136"/>
      <c r="I581" s="136"/>
      <c r="J581" s="136"/>
      <c r="K581" s="136"/>
    </row>
    <row r="582" spans="2:11">
      <c r="B582" s="135"/>
      <c r="C582" s="135"/>
      <c r="D582" s="135"/>
      <c r="E582" s="136"/>
      <c r="F582" s="136"/>
      <c r="G582" s="136"/>
      <c r="H582" s="136"/>
      <c r="I582" s="136"/>
      <c r="J582" s="136"/>
      <c r="K582" s="136"/>
    </row>
    <row r="583" spans="2:11">
      <c r="B583" s="135"/>
      <c r="C583" s="135"/>
      <c r="D583" s="135"/>
      <c r="E583" s="136"/>
      <c r="F583" s="136"/>
      <c r="G583" s="136"/>
      <c r="H583" s="136"/>
      <c r="I583" s="136"/>
      <c r="J583" s="136"/>
      <c r="K583" s="136"/>
    </row>
    <row r="584" spans="2:11">
      <c r="B584" s="135"/>
      <c r="C584" s="135"/>
      <c r="D584" s="135"/>
      <c r="E584" s="136"/>
      <c r="F584" s="136"/>
      <c r="G584" s="136"/>
      <c r="H584" s="136"/>
      <c r="I584" s="136"/>
      <c r="J584" s="136"/>
      <c r="K584" s="136"/>
    </row>
    <row r="585" spans="2:11">
      <c r="B585" s="135"/>
      <c r="C585" s="135"/>
      <c r="D585" s="135"/>
      <c r="E585" s="136"/>
      <c r="F585" s="136"/>
      <c r="G585" s="136"/>
      <c r="H585" s="136"/>
      <c r="I585" s="136"/>
      <c r="J585" s="136"/>
      <c r="K585" s="136"/>
    </row>
    <row r="586" spans="2:11">
      <c r="B586" s="135"/>
      <c r="C586" s="135"/>
      <c r="D586" s="135"/>
      <c r="E586" s="136"/>
      <c r="F586" s="136"/>
      <c r="G586" s="136"/>
      <c r="H586" s="136"/>
      <c r="I586" s="136"/>
      <c r="J586" s="136"/>
      <c r="K586" s="136"/>
    </row>
    <row r="587" spans="2:11">
      <c r="B587" s="135"/>
      <c r="C587" s="135"/>
      <c r="D587" s="135"/>
      <c r="E587" s="136"/>
      <c r="F587" s="136"/>
      <c r="G587" s="136"/>
      <c r="H587" s="136"/>
      <c r="I587" s="136"/>
      <c r="J587" s="136"/>
      <c r="K587" s="136"/>
    </row>
    <row r="588" spans="2:11">
      <c r="B588" s="135"/>
      <c r="C588" s="135"/>
      <c r="D588" s="135"/>
      <c r="E588" s="136"/>
      <c r="F588" s="136"/>
      <c r="G588" s="136"/>
      <c r="H588" s="136"/>
      <c r="I588" s="136"/>
      <c r="J588" s="136"/>
      <c r="K588" s="136"/>
    </row>
    <row r="589" spans="2:11">
      <c r="B589" s="135"/>
      <c r="C589" s="135"/>
      <c r="D589" s="135"/>
      <c r="E589" s="136"/>
      <c r="F589" s="136"/>
      <c r="G589" s="136"/>
      <c r="H589" s="136"/>
      <c r="I589" s="136"/>
      <c r="J589" s="136"/>
      <c r="K589" s="136"/>
    </row>
    <row r="590" spans="2:11">
      <c r="B590" s="135"/>
      <c r="C590" s="135"/>
      <c r="D590" s="135"/>
      <c r="E590" s="136"/>
      <c r="F590" s="136"/>
      <c r="G590" s="136"/>
      <c r="H590" s="136"/>
      <c r="I590" s="136"/>
      <c r="J590" s="136"/>
      <c r="K590" s="136"/>
    </row>
    <row r="591" spans="2:11">
      <c r="B591" s="135"/>
      <c r="C591" s="135"/>
      <c r="D591" s="135"/>
      <c r="E591" s="136"/>
      <c r="F591" s="136"/>
      <c r="G591" s="136"/>
      <c r="H591" s="136"/>
      <c r="I591" s="136"/>
      <c r="J591" s="136"/>
      <c r="K591" s="136"/>
    </row>
    <row r="592" spans="2:11">
      <c r="B592" s="135"/>
      <c r="C592" s="135"/>
      <c r="D592" s="135"/>
      <c r="E592" s="136"/>
      <c r="F592" s="136"/>
      <c r="G592" s="136"/>
      <c r="H592" s="136"/>
      <c r="I592" s="136"/>
      <c r="J592" s="136"/>
      <c r="K592" s="136"/>
    </row>
    <row r="593" spans="2:11">
      <c r="B593" s="135"/>
      <c r="C593" s="135"/>
      <c r="D593" s="135"/>
      <c r="E593" s="136"/>
      <c r="F593" s="136"/>
      <c r="G593" s="136"/>
      <c r="H593" s="136"/>
      <c r="I593" s="136"/>
      <c r="J593" s="136"/>
      <c r="K593" s="136"/>
    </row>
    <row r="594" spans="2:11">
      <c r="B594" s="135"/>
      <c r="C594" s="135"/>
      <c r="D594" s="135"/>
      <c r="E594" s="136"/>
      <c r="F594" s="136"/>
      <c r="G594" s="136"/>
      <c r="H594" s="136"/>
      <c r="I594" s="136"/>
      <c r="J594" s="136"/>
      <c r="K594" s="136"/>
    </row>
    <row r="595" spans="2:11">
      <c r="B595" s="135"/>
      <c r="C595" s="135"/>
      <c r="D595" s="135"/>
      <c r="E595" s="136"/>
      <c r="F595" s="136"/>
      <c r="G595" s="136"/>
      <c r="H595" s="136"/>
      <c r="I595" s="136"/>
      <c r="J595" s="136"/>
      <c r="K595" s="136"/>
    </row>
    <row r="596" spans="2:11">
      <c r="B596" s="135"/>
      <c r="C596" s="135"/>
      <c r="D596" s="135"/>
      <c r="E596" s="136"/>
      <c r="F596" s="136"/>
      <c r="G596" s="136"/>
      <c r="H596" s="136"/>
      <c r="I596" s="136"/>
      <c r="J596" s="136"/>
      <c r="K596" s="136"/>
    </row>
    <row r="597" spans="2:11">
      <c r="B597" s="135"/>
      <c r="C597" s="135"/>
      <c r="D597" s="135"/>
      <c r="E597" s="136"/>
      <c r="F597" s="136"/>
      <c r="G597" s="136"/>
      <c r="H597" s="136"/>
      <c r="I597" s="136"/>
      <c r="J597" s="136"/>
      <c r="K597" s="136"/>
    </row>
    <row r="598" spans="2:11">
      <c r="B598" s="135"/>
      <c r="C598" s="135"/>
      <c r="D598" s="135"/>
      <c r="E598" s="136"/>
      <c r="F598" s="136"/>
      <c r="G598" s="136"/>
      <c r="H598" s="136"/>
      <c r="I598" s="136"/>
      <c r="J598" s="136"/>
      <c r="K598" s="136"/>
    </row>
    <row r="599" spans="2:11">
      <c r="B599" s="135"/>
      <c r="C599" s="135"/>
      <c r="D599" s="135"/>
      <c r="E599" s="136"/>
      <c r="F599" s="136"/>
      <c r="G599" s="136"/>
      <c r="H599" s="136"/>
      <c r="I599" s="136"/>
      <c r="J599" s="136"/>
      <c r="K599" s="136"/>
    </row>
    <row r="600" spans="2:11">
      <c r="B600" s="135"/>
      <c r="C600" s="135"/>
      <c r="D600" s="135"/>
      <c r="E600" s="136"/>
      <c r="F600" s="136"/>
      <c r="G600" s="136"/>
      <c r="H600" s="136"/>
      <c r="I600" s="136"/>
      <c r="J600" s="136"/>
      <c r="K600" s="136"/>
    </row>
    <row r="601" spans="2:11">
      <c r="B601" s="135"/>
      <c r="C601" s="135"/>
      <c r="D601" s="135"/>
      <c r="E601" s="136"/>
      <c r="F601" s="136"/>
      <c r="G601" s="136"/>
      <c r="H601" s="136"/>
      <c r="I601" s="136"/>
      <c r="J601" s="136"/>
      <c r="K601" s="136"/>
    </row>
    <row r="602" spans="2:11">
      <c r="B602" s="135"/>
      <c r="C602" s="135"/>
      <c r="D602" s="135"/>
      <c r="E602" s="136"/>
      <c r="F602" s="136"/>
      <c r="G602" s="136"/>
      <c r="H602" s="136"/>
      <c r="I602" s="136"/>
      <c r="J602" s="136"/>
      <c r="K602" s="136"/>
    </row>
    <row r="603" spans="2:11">
      <c r="B603" s="135"/>
      <c r="C603" s="135"/>
      <c r="D603" s="135"/>
      <c r="E603" s="136"/>
      <c r="F603" s="136"/>
      <c r="G603" s="136"/>
      <c r="H603" s="136"/>
      <c r="I603" s="136"/>
      <c r="J603" s="136"/>
      <c r="K603" s="136"/>
    </row>
    <row r="604" spans="2:11">
      <c r="B604" s="135"/>
      <c r="C604" s="135"/>
      <c r="D604" s="135"/>
      <c r="E604" s="136"/>
      <c r="F604" s="136"/>
      <c r="G604" s="136"/>
      <c r="H604" s="136"/>
      <c r="I604" s="136"/>
      <c r="J604" s="136"/>
      <c r="K604" s="136"/>
    </row>
    <row r="605" spans="2:11">
      <c r="B605" s="135"/>
      <c r="C605" s="135"/>
      <c r="D605" s="135"/>
      <c r="E605" s="136"/>
      <c r="F605" s="136"/>
      <c r="G605" s="136"/>
      <c r="H605" s="136"/>
      <c r="I605" s="136"/>
      <c r="J605" s="136"/>
      <c r="K605" s="136"/>
    </row>
    <row r="606" spans="2:11">
      <c r="B606" s="135"/>
      <c r="C606" s="135"/>
      <c r="D606" s="135"/>
      <c r="E606" s="136"/>
      <c r="F606" s="136"/>
      <c r="G606" s="136"/>
      <c r="H606" s="136"/>
      <c r="I606" s="136"/>
      <c r="J606" s="136"/>
      <c r="K606" s="136"/>
    </row>
    <row r="607" spans="2:11">
      <c r="B607" s="135"/>
      <c r="C607" s="135"/>
      <c r="D607" s="135"/>
      <c r="E607" s="136"/>
      <c r="F607" s="136"/>
      <c r="G607" s="136"/>
      <c r="H607" s="136"/>
      <c r="I607" s="136"/>
      <c r="J607" s="136"/>
      <c r="K607" s="136"/>
    </row>
    <row r="608" spans="2:11">
      <c r="B608" s="135"/>
      <c r="C608" s="135"/>
      <c r="D608" s="135"/>
      <c r="E608" s="136"/>
      <c r="F608" s="136"/>
      <c r="G608" s="136"/>
      <c r="H608" s="136"/>
      <c r="I608" s="136"/>
      <c r="J608" s="136"/>
      <c r="K608" s="136"/>
    </row>
    <row r="609" spans="2:11">
      <c r="B609" s="135"/>
      <c r="C609" s="135"/>
      <c r="D609" s="135"/>
      <c r="E609" s="136"/>
      <c r="F609" s="136"/>
      <c r="G609" s="136"/>
      <c r="H609" s="136"/>
      <c r="I609" s="136"/>
      <c r="J609" s="136"/>
      <c r="K609" s="136"/>
    </row>
    <row r="610" spans="2:11">
      <c r="B610" s="135"/>
      <c r="C610" s="135"/>
      <c r="D610" s="135"/>
      <c r="E610" s="136"/>
      <c r="F610" s="136"/>
      <c r="G610" s="136"/>
      <c r="H610" s="136"/>
      <c r="I610" s="136"/>
      <c r="J610" s="136"/>
      <c r="K610" s="136"/>
    </row>
    <row r="611" spans="2:11">
      <c r="B611" s="135"/>
      <c r="C611" s="135"/>
      <c r="D611" s="135"/>
      <c r="E611" s="136"/>
      <c r="F611" s="136"/>
      <c r="G611" s="136"/>
      <c r="H611" s="136"/>
      <c r="I611" s="136"/>
      <c r="J611" s="136"/>
      <c r="K611" s="136"/>
    </row>
    <row r="612" spans="2:11">
      <c r="B612" s="135"/>
      <c r="C612" s="135"/>
      <c r="D612" s="135"/>
      <c r="E612" s="136"/>
      <c r="F612" s="136"/>
      <c r="G612" s="136"/>
      <c r="H612" s="136"/>
      <c r="I612" s="136"/>
      <c r="J612" s="136"/>
      <c r="K612" s="136"/>
    </row>
    <row r="613" spans="2:11">
      <c r="B613" s="135"/>
      <c r="C613" s="135"/>
      <c r="D613" s="135"/>
      <c r="E613" s="136"/>
      <c r="F613" s="136"/>
      <c r="G613" s="136"/>
      <c r="H613" s="136"/>
      <c r="I613" s="136"/>
      <c r="J613" s="136"/>
      <c r="K613" s="136"/>
    </row>
    <row r="614" spans="2:11">
      <c r="B614" s="135"/>
      <c r="C614" s="135"/>
      <c r="D614" s="135"/>
      <c r="E614" s="136"/>
      <c r="F614" s="136"/>
      <c r="G614" s="136"/>
      <c r="H614" s="136"/>
      <c r="I614" s="136"/>
      <c r="J614" s="136"/>
      <c r="K614" s="136"/>
    </row>
    <row r="615" spans="2:11">
      <c r="B615" s="135"/>
      <c r="C615" s="135"/>
      <c r="D615" s="135"/>
      <c r="E615" s="136"/>
      <c r="F615" s="136"/>
      <c r="G615" s="136"/>
      <c r="H615" s="136"/>
      <c r="I615" s="136"/>
      <c r="J615" s="136"/>
      <c r="K615" s="136"/>
    </row>
    <row r="616" spans="2:11">
      <c r="B616" s="135"/>
      <c r="C616" s="135"/>
      <c r="D616" s="135"/>
      <c r="E616" s="136"/>
      <c r="F616" s="136"/>
      <c r="G616" s="136"/>
      <c r="H616" s="136"/>
      <c r="I616" s="136"/>
      <c r="J616" s="136"/>
      <c r="K616" s="136"/>
    </row>
    <row r="617" spans="2:11">
      <c r="B617" s="135"/>
      <c r="C617" s="135"/>
      <c r="D617" s="135"/>
      <c r="E617" s="136"/>
      <c r="F617" s="136"/>
      <c r="G617" s="136"/>
      <c r="H617" s="136"/>
      <c r="I617" s="136"/>
      <c r="J617" s="136"/>
      <c r="K617" s="136"/>
    </row>
    <row r="618" spans="2:11">
      <c r="B618" s="135"/>
      <c r="C618" s="135"/>
      <c r="D618" s="135"/>
      <c r="E618" s="136"/>
      <c r="F618" s="136"/>
      <c r="G618" s="136"/>
      <c r="H618" s="136"/>
      <c r="I618" s="136"/>
      <c r="J618" s="136"/>
      <c r="K618" s="136"/>
    </row>
    <row r="619" spans="2:11">
      <c r="B619" s="135"/>
      <c r="C619" s="135"/>
      <c r="D619" s="135"/>
      <c r="E619" s="136"/>
      <c r="F619" s="136"/>
      <c r="G619" s="136"/>
      <c r="H619" s="136"/>
      <c r="I619" s="136"/>
      <c r="J619" s="136"/>
      <c r="K619" s="136"/>
    </row>
    <row r="620" spans="2:11">
      <c r="B620" s="135"/>
      <c r="C620" s="135"/>
      <c r="D620" s="135"/>
      <c r="E620" s="136"/>
      <c r="F620" s="136"/>
      <c r="G620" s="136"/>
      <c r="H620" s="136"/>
      <c r="I620" s="136"/>
      <c r="J620" s="136"/>
      <c r="K620" s="136"/>
    </row>
    <row r="621" spans="2:11">
      <c r="B621" s="135"/>
      <c r="C621" s="135"/>
      <c r="D621" s="135"/>
      <c r="E621" s="136"/>
      <c r="F621" s="136"/>
      <c r="G621" s="136"/>
      <c r="H621" s="136"/>
      <c r="I621" s="136"/>
      <c r="J621" s="136"/>
      <c r="K621" s="136"/>
    </row>
    <row r="622" spans="2:11">
      <c r="B622" s="135"/>
      <c r="C622" s="135"/>
      <c r="D622" s="135"/>
      <c r="E622" s="136"/>
      <c r="F622" s="136"/>
      <c r="G622" s="136"/>
      <c r="H622" s="136"/>
      <c r="I622" s="136"/>
      <c r="J622" s="136"/>
      <c r="K622" s="136"/>
    </row>
    <row r="623" spans="2:11">
      <c r="B623" s="135"/>
      <c r="C623" s="135"/>
      <c r="D623" s="135"/>
      <c r="E623" s="136"/>
      <c r="F623" s="136"/>
      <c r="G623" s="136"/>
      <c r="H623" s="136"/>
      <c r="I623" s="136"/>
      <c r="J623" s="136"/>
      <c r="K623" s="136"/>
    </row>
    <row r="624" spans="2:11">
      <c r="B624" s="135"/>
      <c r="C624" s="135"/>
      <c r="D624" s="135"/>
      <c r="E624" s="136"/>
      <c r="F624" s="136"/>
      <c r="G624" s="136"/>
      <c r="H624" s="136"/>
      <c r="I624" s="136"/>
      <c r="J624" s="136"/>
      <c r="K624" s="136"/>
    </row>
    <row r="625" spans="2:11">
      <c r="B625" s="135"/>
      <c r="C625" s="135"/>
      <c r="D625" s="135"/>
      <c r="E625" s="136"/>
      <c r="F625" s="136"/>
      <c r="G625" s="136"/>
      <c r="H625" s="136"/>
      <c r="I625" s="136"/>
      <c r="J625" s="136"/>
      <c r="K625" s="136"/>
    </row>
    <row r="626" spans="2:11">
      <c r="B626" s="135"/>
      <c r="C626" s="135"/>
      <c r="D626" s="135"/>
      <c r="E626" s="136"/>
      <c r="F626" s="136"/>
      <c r="G626" s="136"/>
      <c r="H626" s="136"/>
      <c r="I626" s="136"/>
      <c r="J626" s="136"/>
      <c r="K626" s="136"/>
    </row>
    <row r="627" spans="2:11">
      <c r="B627" s="135"/>
      <c r="C627" s="135"/>
      <c r="D627" s="135"/>
      <c r="E627" s="136"/>
      <c r="F627" s="136"/>
      <c r="G627" s="136"/>
      <c r="H627" s="136"/>
      <c r="I627" s="136"/>
      <c r="J627" s="136"/>
      <c r="K627" s="136"/>
    </row>
    <row r="628" spans="2:11">
      <c r="B628" s="135"/>
      <c r="C628" s="135"/>
      <c r="D628" s="135"/>
      <c r="E628" s="136"/>
      <c r="F628" s="136"/>
      <c r="G628" s="136"/>
      <c r="H628" s="136"/>
      <c r="I628" s="136"/>
      <c r="J628" s="136"/>
      <c r="K628" s="136"/>
    </row>
    <row r="629" spans="2:11">
      <c r="B629" s="135"/>
      <c r="C629" s="135"/>
      <c r="D629" s="135"/>
      <c r="E629" s="136"/>
      <c r="F629" s="136"/>
      <c r="G629" s="136"/>
      <c r="H629" s="136"/>
      <c r="I629" s="136"/>
      <c r="J629" s="136"/>
      <c r="K629" s="136"/>
    </row>
    <row r="630" spans="2:11">
      <c r="B630" s="135"/>
      <c r="C630" s="135"/>
      <c r="D630" s="135"/>
      <c r="E630" s="136"/>
      <c r="F630" s="136"/>
      <c r="G630" s="136"/>
      <c r="H630" s="136"/>
      <c r="I630" s="136"/>
      <c r="J630" s="136"/>
      <c r="K630" s="136"/>
    </row>
    <row r="631" spans="2:11">
      <c r="B631" s="135"/>
      <c r="C631" s="135"/>
      <c r="D631" s="135"/>
      <c r="E631" s="136"/>
      <c r="F631" s="136"/>
      <c r="G631" s="136"/>
      <c r="H631" s="136"/>
      <c r="I631" s="136"/>
      <c r="J631" s="136"/>
      <c r="K631" s="136"/>
    </row>
    <row r="632" spans="2:11">
      <c r="B632" s="135"/>
      <c r="C632" s="135"/>
      <c r="D632" s="135"/>
      <c r="E632" s="136"/>
      <c r="F632" s="136"/>
      <c r="G632" s="136"/>
      <c r="H632" s="136"/>
      <c r="I632" s="136"/>
      <c r="J632" s="136"/>
      <c r="K632" s="136"/>
    </row>
    <row r="633" spans="2:11">
      <c r="B633" s="135"/>
      <c r="C633" s="135"/>
      <c r="D633" s="135"/>
      <c r="E633" s="136"/>
      <c r="F633" s="136"/>
      <c r="G633" s="136"/>
      <c r="H633" s="136"/>
      <c r="I633" s="136"/>
      <c r="J633" s="136"/>
      <c r="K633" s="136"/>
    </row>
    <row r="634" spans="2:11">
      <c r="B634" s="135"/>
      <c r="C634" s="135"/>
      <c r="D634" s="135"/>
      <c r="E634" s="136"/>
      <c r="F634" s="136"/>
      <c r="G634" s="136"/>
      <c r="H634" s="136"/>
      <c r="I634" s="136"/>
      <c r="J634" s="136"/>
      <c r="K634" s="136"/>
    </row>
    <row r="635" spans="2:11">
      <c r="B635" s="135"/>
      <c r="C635" s="135"/>
      <c r="D635" s="135"/>
      <c r="E635" s="136"/>
      <c r="F635" s="136"/>
      <c r="G635" s="136"/>
      <c r="H635" s="136"/>
      <c r="I635" s="136"/>
      <c r="J635" s="136"/>
      <c r="K635" s="136"/>
    </row>
    <row r="636" spans="2:11">
      <c r="B636" s="135"/>
      <c r="C636" s="135"/>
      <c r="D636" s="135"/>
      <c r="E636" s="136"/>
      <c r="F636" s="136"/>
      <c r="G636" s="136"/>
      <c r="H636" s="136"/>
      <c r="I636" s="136"/>
      <c r="J636" s="136"/>
      <c r="K636" s="136"/>
    </row>
    <row r="637" spans="2:11">
      <c r="B637" s="135"/>
      <c r="C637" s="135"/>
      <c r="D637" s="135"/>
      <c r="E637" s="136"/>
      <c r="F637" s="136"/>
      <c r="G637" s="136"/>
      <c r="H637" s="136"/>
      <c r="I637" s="136"/>
      <c r="J637" s="136"/>
      <c r="K637" s="136"/>
    </row>
    <row r="638" spans="2:11">
      <c r="B638" s="135"/>
      <c r="C638" s="135"/>
      <c r="D638" s="135"/>
      <c r="E638" s="136"/>
      <c r="F638" s="136"/>
      <c r="G638" s="136"/>
      <c r="H638" s="136"/>
      <c r="I638" s="136"/>
      <c r="J638" s="136"/>
      <c r="K638" s="136"/>
    </row>
    <row r="639" spans="2:11">
      <c r="B639" s="135"/>
      <c r="C639" s="135"/>
      <c r="D639" s="135"/>
      <c r="E639" s="136"/>
      <c r="F639" s="136"/>
      <c r="G639" s="136"/>
      <c r="H639" s="136"/>
      <c r="I639" s="136"/>
      <c r="J639" s="136"/>
      <c r="K639" s="136"/>
    </row>
    <row r="640" spans="2:11">
      <c r="B640" s="135"/>
      <c r="C640" s="135"/>
      <c r="D640" s="135"/>
      <c r="E640" s="136"/>
      <c r="F640" s="136"/>
      <c r="G640" s="136"/>
      <c r="H640" s="136"/>
      <c r="I640" s="136"/>
      <c r="J640" s="136"/>
      <c r="K640" s="136"/>
    </row>
    <row r="641" spans="2:11">
      <c r="B641" s="135"/>
      <c r="C641" s="135"/>
      <c r="D641" s="135"/>
      <c r="E641" s="136"/>
      <c r="F641" s="136"/>
      <c r="G641" s="136"/>
      <c r="H641" s="136"/>
      <c r="I641" s="136"/>
      <c r="J641" s="136"/>
      <c r="K641" s="136"/>
    </row>
    <row r="642" spans="2:11">
      <c r="B642" s="135"/>
      <c r="C642" s="135"/>
      <c r="D642" s="135"/>
      <c r="E642" s="136"/>
      <c r="F642" s="136"/>
      <c r="G642" s="136"/>
      <c r="H642" s="136"/>
      <c r="I642" s="136"/>
      <c r="J642" s="136"/>
      <c r="K642" s="136"/>
    </row>
    <row r="643" spans="2:11">
      <c r="B643" s="135"/>
      <c r="C643" s="135"/>
      <c r="D643" s="135"/>
      <c r="E643" s="136"/>
      <c r="F643" s="136"/>
      <c r="G643" s="136"/>
      <c r="H643" s="136"/>
      <c r="I643" s="136"/>
      <c r="J643" s="136"/>
      <c r="K643" s="136"/>
    </row>
    <row r="644" spans="2:11">
      <c r="B644" s="135"/>
      <c r="C644" s="135"/>
      <c r="D644" s="135"/>
      <c r="E644" s="136"/>
      <c r="F644" s="136"/>
      <c r="G644" s="136"/>
      <c r="H644" s="136"/>
      <c r="I644" s="136"/>
      <c r="J644" s="136"/>
      <c r="K644" s="136"/>
    </row>
    <row r="645" spans="2:11">
      <c r="B645" s="135"/>
      <c r="C645" s="135"/>
      <c r="D645" s="135"/>
      <c r="E645" s="136"/>
      <c r="F645" s="136"/>
      <c r="G645" s="136"/>
      <c r="H645" s="136"/>
      <c r="I645" s="136"/>
      <c r="J645" s="136"/>
      <c r="K645" s="136"/>
    </row>
    <row r="646" spans="2:11">
      <c r="B646" s="135"/>
      <c r="C646" s="135"/>
      <c r="D646" s="135"/>
      <c r="E646" s="136"/>
      <c r="F646" s="136"/>
      <c r="G646" s="136"/>
      <c r="H646" s="136"/>
      <c r="I646" s="136"/>
      <c r="J646" s="136"/>
      <c r="K646" s="136"/>
    </row>
    <row r="647" spans="2:11">
      <c r="B647" s="135"/>
      <c r="C647" s="135"/>
      <c r="D647" s="135"/>
      <c r="E647" s="136"/>
      <c r="F647" s="136"/>
      <c r="G647" s="136"/>
      <c r="H647" s="136"/>
      <c r="I647" s="136"/>
      <c r="J647" s="136"/>
      <c r="K647" s="136"/>
    </row>
    <row r="648" spans="2:11">
      <c r="B648" s="135"/>
      <c r="C648" s="135"/>
      <c r="D648" s="135"/>
      <c r="E648" s="136"/>
      <c r="F648" s="136"/>
      <c r="G648" s="136"/>
      <c r="H648" s="136"/>
      <c r="I648" s="136"/>
      <c r="J648" s="136"/>
      <c r="K648" s="136"/>
    </row>
    <row r="649" spans="2:11">
      <c r="B649" s="135"/>
      <c r="C649" s="135"/>
      <c r="D649" s="135"/>
      <c r="E649" s="136"/>
      <c r="F649" s="136"/>
      <c r="G649" s="136"/>
      <c r="H649" s="136"/>
      <c r="I649" s="136"/>
      <c r="J649" s="136"/>
      <c r="K649" s="136"/>
    </row>
    <row r="650" spans="2:11">
      <c r="B650" s="135"/>
      <c r="C650" s="135"/>
      <c r="D650" s="135"/>
      <c r="E650" s="136"/>
      <c r="F650" s="136"/>
      <c r="G650" s="136"/>
      <c r="H650" s="136"/>
      <c r="I650" s="136"/>
      <c r="J650" s="136"/>
      <c r="K650" s="136"/>
    </row>
    <row r="651" spans="2:11">
      <c r="B651" s="135"/>
      <c r="C651" s="135"/>
      <c r="D651" s="135"/>
      <c r="E651" s="136"/>
      <c r="F651" s="136"/>
      <c r="G651" s="136"/>
      <c r="H651" s="136"/>
      <c r="I651" s="136"/>
      <c r="J651" s="136"/>
      <c r="K651" s="136"/>
    </row>
    <row r="652" spans="2:11">
      <c r="B652" s="135"/>
      <c r="C652" s="135"/>
      <c r="D652" s="135"/>
      <c r="E652" s="136"/>
      <c r="F652" s="136"/>
      <c r="G652" s="136"/>
      <c r="H652" s="136"/>
      <c r="I652" s="136"/>
      <c r="J652" s="136"/>
      <c r="K652" s="136"/>
    </row>
    <row r="653" spans="2:11">
      <c r="B653" s="135"/>
      <c r="C653" s="135"/>
      <c r="D653" s="135"/>
      <c r="E653" s="136"/>
      <c r="F653" s="136"/>
      <c r="G653" s="136"/>
      <c r="H653" s="136"/>
      <c r="I653" s="136"/>
      <c r="J653" s="136"/>
      <c r="K653" s="136"/>
    </row>
    <row r="654" spans="2:11">
      <c r="B654" s="135"/>
      <c r="C654" s="135"/>
      <c r="D654" s="135"/>
      <c r="E654" s="136"/>
      <c r="F654" s="136"/>
      <c r="G654" s="136"/>
      <c r="H654" s="136"/>
      <c r="I654" s="136"/>
      <c r="J654" s="136"/>
      <c r="K654" s="136"/>
    </row>
    <row r="655" spans="2:11">
      <c r="B655" s="135"/>
      <c r="C655" s="135"/>
      <c r="D655" s="135"/>
      <c r="E655" s="136"/>
      <c r="F655" s="136"/>
      <c r="G655" s="136"/>
      <c r="H655" s="136"/>
      <c r="I655" s="136"/>
      <c r="J655" s="136"/>
      <c r="K655" s="136"/>
    </row>
    <row r="656" spans="2:11">
      <c r="B656" s="135"/>
      <c r="C656" s="135"/>
      <c r="D656" s="135"/>
      <c r="E656" s="136"/>
      <c r="F656" s="136"/>
      <c r="G656" s="136"/>
      <c r="H656" s="136"/>
      <c r="I656" s="136"/>
      <c r="J656" s="136"/>
      <c r="K656" s="136"/>
    </row>
    <row r="657" spans="2:11">
      <c r="B657" s="135"/>
      <c r="C657" s="135"/>
      <c r="D657" s="135"/>
      <c r="E657" s="136"/>
      <c r="F657" s="136"/>
      <c r="G657" s="136"/>
      <c r="H657" s="136"/>
      <c r="I657" s="136"/>
      <c r="J657" s="136"/>
      <c r="K657" s="136"/>
    </row>
    <row r="658" spans="2:11">
      <c r="B658" s="135"/>
      <c r="C658" s="135"/>
      <c r="D658" s="135"/>
      <c r="E658" s="136"/>
      <c r="F658" s="136"/>
      <c r="G658" s="136"/>
      <c r="H658" s="136"/>
      <c r="I658" s="136"/>
      <c r="J658" s="136"/>
      <c r="K658" s="136"/>
    </row>
    <row r="659" spans="2:11">
      <c r="B659" s="135"/>
      <c r="C659" s="135"/>
      <c r="D659" s="135"/>
      <c r="E659" s="136"/>
      <c r="F659" s="136"/>
      <c r="G659" s="136"/>
      <c r="H659" s="136"/>
      <c r="I659" s="136"/>
      <c r="J659" s="136"/>
      <c r="K659" s="136"/>
    </row>
    <row r="660" spans="2:11">
      <c r="B660" s="135"/>
      <c r="C660" s="135"/>
      <c r="D660" s="135"/>
      <c r="E660" s="136"/>
      <c r="F660" s="136"/>
      <c r="G660" s="136"/>
      <c r="H660" s="136"/>
      <c r="I660" s="136"/>
      <c r="J660" s="136"/>
      <c r="K660" s="136"/>
    </row>
    <row r="661" spans="2:11">
      <c r="B661" s="135"/>
      <c r="C661" s="135"/>
      <c r="D661" s="135"/>
      <c r="E661" s="136"/>
      <c r="F661" s="136"/>
      <c r="G661" s="136"/>
      <c r="H661" s="136"/>
      <c r="I661" s="136"/>
      <c r="J661" s="136"/>
      <c r="K661" s="136"/>
    </row>
    <row r="662" spans="2:11">
      <c r="B662" s="135"/>
      <c r="C662" s="135"/>
      <c r="D662" s="135"/>
      <c r="E662" s="136"/>
      <c r="F662" s="136"/>
      <c r="G662" s="136"/>
      <c r="H662" s="136"/>
      <c r="I662" s="136"/>
      <c r="J662" s="136"/>
      <c r="K662" s="136"/>
    </row>
    <row r="663" spans="2:11">
      <c r="B663" s="135"/>
      <c r="C663" s="135"/>
      <c r="D663" s="135"/>
      <c r="E663" s="136"/>
      <c r="F663" s="136"/>
      <c r="G663" s="136"/>
      <c r="H663" s="136"/>
      <c r="I663" s="136"/>
      <c r="J663" s="136"/>
      <c r="K663" s="136"/>
    </row>
    <row r="664" spans="2:11">
      <c r="B664" s="135"/>
      <c r="C664" s="135"/>
      <c r="D664" s="135"/>
      <c r="E664" s="136"/>
      <c r="F664" s="136"/>
      <c r="G664" s="136"/>
      <c r="H664" s="136"/>
      <c r="I664" s="136"/>
      <c r="J664" s="136"/>
      <c r="K664" s="136"/>
    </row>
    <row r="665" spans="2:11">
      <c r="B665" s="135"/>
      <c r="C665" s="135"/>
      <c r="D665" s="135"/>
      <c r="E665" s="136"/>
      <c r="F665" s="136"/>
      <c r="G665" s="136"/>
      <c r="H665" s="136"/>
      <c r="I665" s="136"/>
      <c r="J665" s="136"/>
      <c r="K665" s="136"/>
    </row>
    <row r="666" spans="2:11">
      <c r="B666" s="135"/>
      <c r="C666" s="135"/>
      <c r="D666" s="135"/>
      <c r="E666" s="136"/>
      <c r="F666" s="136"/>
      <c r="G666" s="136"/>
      <c r="H666" s="136"/>
      <c r="I666" s="136"/>
      <c r="J666" s="136"/>
      <c r="K666" s="136"/>
    </row>
    <row r="667" spans="2:11">
      <c r="B667" s="135"/>
      <c r="C667" s="135"/>
      <c r="D667" s="135"/>
      <c r="E667" s="136"/>
      <c r="F667" s="136"/>
      <c r="G667" s="136"/>
      <c r="H667" s="136"/>
      <c r="I667" s="136"/>
      <c r="J667" s="136"/>
      <c r="K667" s="136"/>
    </row>
    <row r="668" spans="2:11">
      <c r="B668" s="135"/>
      <c r="C668" s="135"/>
      <c r="D668" s="135"/>
      <c r="E668" s="136"/>
      <c r="F668" s="136"/>
      <c r="G668" s="136"/>
      <c r="H668" s="136"/>
      <c r="I668" s="136"/>
      <c r="J668" s="136"/>
      <c r="K668" s="136"/>
    </row>
    <row r="669" spans="2:11">
      <c r="B669" s="135"/>
      <c r="C669" s="135"/>
      <c r="D669" s="135"/>
      <c r="E669" s="136"/>
      <c r="F669" s="136"/>
      <c r="G669" s="136"/>
      <c r="H669" s="136"/>
      <c r="I669" s="136"/>
      <c r="J669" s="136"/>
      <c r="K669" s="136"/>
    </row>
    <row r="670" spans="2:11">
      <c r="B670" s="135"/>
      <c r="C670" s="135"/>
      <c r="D670" s="135"/>
      <c r="E670" s="136"/>
      <c r="F670" s="136"/>
      <c r="G670" s="136"/>
      <c r="H670" s="136"/>
      <c r="I670" s="136"/>
      <c r="J670" s="136"/>
      <c r="K670" s="136"/>
    </row>
    <row r="671" spans="2:11">
      <c r="B671" s="135"/>
      <c r="C671" s="135"/>
      <c r="D671" s="135"/>
      <c r="E671" s="136"/>
      <c r="F671" s="136"/>
      <c r="G671" s="136"/>
      <c r="H671" s="136"/>
      <c r="I671" s="136"/>
      <c r="J671" s="136"/>
      <c r="K671" s="136"/>
    </row>
    <row r="672" spans="2:11">
      <c r="B672" s="135"/>
      <c r="C672" s="135"/>
      <c r="D672" s="135"/>
      <c r="E672" s="136"/>
      <c r="F672" s="136"/>
      <c r="G672" s="136"/>
      <c r="H672" s="136"/>
      <c r="I672" s="136"/>
      <c r="J672" s="136"/>
      <c r="K672" s="136"/>
    </row>
    <row r="673" spans="2:11">
      <c r="B673" s="135"/>
      <c r="C673" s="135"/>
      <c r="D673" s="135"/>
      <c r="E673" s="136"/>
      <c r="F673" s="136"/>
      <c r="G673" s="136"/>
      <c r="H673" s="136"/>
      <c r="I673" s="136"/>
      <c r="J673" s="136"/>
      <c r="K673" s="136"/>
    </row>
    <row r="674" spans="2:11">
      <c r="B674" s="135"/>
      <c r="C674" s="135"/>
      <c r="D674" s="135"/>
      <c r="E674" s="136"/>
      <c r="F674" s="136"/>
      <c r="G674" s="136"/>
      <c r="H674" s="136"/>
      <c r="I674" s="136"/>
      <c r="J674" s="136"/>
      <c r="K674" s="136"/>
    </row>
    <row r="675" spans="2:11">
      <c r="B675" s="135"/>
      <c r="C675" s="135"/>
      <c r="D675" s="135"/>
      <c r="E675" s="136"/>
      <c r="F675" s="136"/>
      <c r="G675" s="136"/>
      <c r="H675" s="136"/>
      <c r="I675" s="136"/>
      <c r="J675" s="136"/>
      <c r="K675" s="136"/>
    </row>
    <row r="676" spans="2:11">
      <c r="B676" s="135"/>
      <c r="C676" s="135"/>
      <c r="D676" s="135"/>
      <c r="E676" s="136"/>
      <c r="F676" s="136"/>
      <c r="G676" s="136"/>
      <c r="H676" s="136"/>
      <c r="I676" s="136"/>
      <c r="J676" s="136"/>
      <c r="K676" s="136"/>
    </row>
    <row r="677" spans="2:11">
      <c r="B677" s="135"/>
      <c r="C677" s="135"/>
      <c r="D677" s="135"/>
      <c r="E677" s="136"/>
      <c r="F677" s="136"/>
      <c r="G677" s="136"/>
      <c r="H677" s="136"/>
      <c r="I677" s="136"/>
      <c r="J677" s="136"/>
      <c r="K677" s="136"/>
    </row>
    <row r="678" spans="2:11">
      <c r="B678" s="135"/>
      <c r="C678" s="135"/>
      <c r="D678" s="135"/>
      <c r="E678" s="136"/>
      <c r="F678" s="136"/>
      <c r="G678" s="136"/>
      <c r="H678" s="136"/>
      <c r="I678" s="136"/>
      <c r="J678" s="136"/>
      <c r="K678" s="136"/>
    </row>
    <row r="679" spans="2:11">
      <c r="B679" s="135"/>
      <c r="C679" s="135"/>
      <c r="D679" s="135"/>
      <c r="E679" s="136"/>
      <c r="F679" s="136"/>
      <c r="G679" s="136"/>
      <c r="H679" s="136"/>
      <c r="I679" s="136"/>
      <c r="J679" s="136"/>
      <c r="K679" s="136"/>
    </row>
    <row r="680" spans="2:11">
      <c r="B680" s="135"/>
      <c r="C680" s="135"/>
      <c r="D680" s="135"/>
      <c r="E680" s="136"/>
      <c r="F680" s="136"/>
      <c r="G680" s="136"/>
      <c r="H680" s="136"/>
      <c r="I680" s="136"/>
      <c r="J680" s="136"/>
      <c r="K680" s="136"/>
    </row>
    <row r="681" spans="2:11">
      <c r="B681" s="135"/>
      <c r="C681" s="135"/>
      <c r="D681" s="135"/>
      <c r="E681" s="136"/>
      <c r="F681" s="136"/>
      <c r="G681" s="136"/>
      <c r="H681" s="136"/>
      <c r="I681" s="136"/>
      <c r="J681" s="136"/>
      <c r="K681" s="136"/>
    </row>
    <row r="682" spans="2:11">
      <c r="B682" s="135"/>
      <c r="C682" s="135"/>
      <c r="D682" s="135"/>
      <c r="E682" s="136"/>
      <c r="F682" s="136"/>
      <c r="G682" s="136"/>
      <c r="H682" s="136"/>
      <c r="I682" s="136"/>
      <c r="J682" s="136"/>
      <c r="K682" s="136"/>
    </row>
    <row r="683" spans="2:11">
      <c r="B683" s="135"/>
      <c r="C683" s="135"/>
      <c r="D683" s="135"/>
      <c r="E683" s="136"/>
      <c r="F683" s="136"/>
      <c r="G683" s="136"/>
      <c r="H683" s="136"/>
      <c r="I683" s="136"/>
      <c r="J683" s="136"/>
      <c r="K683" s="136"/>
    </row>
    <row r="684" spans="2:11">
      <c r="B684" s="135"/>
      <c r="C684" s="135"/>
      <c r="D684" s="135"/>
      <c r="E684" s="136"/>
      <c r="F684" s="136"/>
      <c r="G684" s="136"/>
      <c r="H684" s="136"/>
      <c r="I684" s="136"/>
      <c r="J684" s="136"/>
      <c r="K684" s="136"/>
    </row>
    <row r="685" spans="2:11">
      <c r="B685" s="135"/>
      <c r="C685" s="135"/>
      <c r="D685" s="135"/>
      <c r="E685" s="136"/>
      <c r="F685" s="136"/>
      <c r="G685" s="136"/>
      <c r="H685" s="136"/>
      <c r="I685" s="136"/>
      <c r="J685" s="136"/>
      <c r="K685" s="136"/>
    </row>
    <row r="686" spans="2:11">
      <c r="B686" s="135"/>
      <c r="C686" s="135"/>
      <c r="D686" s="135"/>
      <c r="E686" s="136"/>
      <c r="F686" s="136"/>
      <c r="G686" s="136"/>
      <c r="H686" s="136"/>
      <c r="I686" s="136"/>
      <c r="J686" s="136"/>
      <c r="K686" s="136"/>
    </row>
    <row r="687" spans="2:11">
      <c r="B687" s="135"/>
      <c r="C687" s="135"/>
      <c r="D687" s="135"/>
      <c r="E687" s="136"/>
      <c r="F687" s="136"/>
      <c r="G687" s="136"/>
      <c r="H687" s="136"/>
      <c r="I687" s="136"/>
      <c r="J687" s="136"/>
      <c r="K687" s="136"/>
    </row>
    <row r="688" spans="2:11">
      <c r="B688" s="135"/>
      <c r="C688" s="135"/>
      <c r="D688" s="135"/>
      <c r="E688" s="136"/>
      <c r="F688" s="136"/>
      <c r="G688" s="136"/>
      <c r="H688" s="136"/>
      <c r="I688" s="136"/>
      <c r="J688" s="136"/>
      <c r="K688" s="136"/>
    </row>
    <row r="689" spans="2:11">
      <c r="B689" s="135"/>
      <c r="C689" s="135"/>
      <c r="D689" s="135"/>
      <c r="E689" s="136"/>
      <c r="F689" s="136"/>
      <c r="G689" s="136"/>
      <c r="H689" s="136"/>
      <c r="I689" s="136"/>
      <c r="J689" s="136"/>
      <c r="K689" s="136"/>
    </row>
    <row r="690" spans="2:11">
      <c r="B690" s="135"/>
      <c r="C690" s="135"/>
      <c r="D690" s="135"/>
      <c r="E690" s="136"/>
      <c r="F690" s="136"/>
      <c r="G690" s="136"/>
      <c r="H690" s="136"/>
      <c r="I690" s="136"/>
      <c r="J690" s="136"/>
      <c r="K690" s="136"/>
    </row>
    <row r="691" spans="2:11">
      <c r="B691" s="135"/>
      <c r="C691" s="135"/>
      <c r="D691" s="135"/>
      <c r="E691" s="136"/>
      <c r="F691" s="136"/>
      <c r="G691" s="136"/>
      <c r="H691" s="136"/>
      <c r="I691" s="136"/>
      <c r="J691" s="136"/>
      <c r="K691" s="136"/>
    </row>
    <row r="692" spans="2:11">
      <c r="B692" s="135"/>
      <c r="C692" s="135"/>
      <c r="D692" s="135"/>
      <c r="E692" s="136"/>
      <c r="F692" s="136"/>
      <c r="G692" s="136"/>
      <c r="H692" s="136"/>
      <c r="I692" s="136"/>
      <c r="J692" s="136"/>
      <c r="K692" s="136"/>
    </row>
    <row r="693" spans="2:11">
      <c r="B693" s="135"/>
      <c r="C693" s="135"/>
      <c r="D693" s="135"/>
      <c r="E693" s="136"/>
      <c r="F693" s="136"/>
      <c r="G693" s="136"/>
      <c r="H693" s="136"/>
      <c r="I693" s="136"/>
      <c r="J693" s="136"/>
      <c r="K693" s="136"/>
    </row>
    <row r="694" spans="2:11">
      <c r="B694" s="135"/>
      <c r="C694" s="135"/>
      <c r="D694" s="135"/>
      <c r="E694" s="136"/>
      <c r="F694" s="136"/>
      <c r="G694" s="136"/>
      <c r="H694" s="136"/>
      <c r="I694" s="136"/>
      <c r="J694" s="136"/>
      <c r="K694" s="136"/>
    </row>
    <row r="695" spans="2:11">
      <c r="B695" s="135"/>
      <c r="C695" s="135"/>
      <c r="D695" s="135"/>
      <c r="E695" s="136"/>
      <c r="F695" s="136"/>
      <c r="G695" s="136"/>
      <c r="H695" s="136"/>
      <c r="I695" s="136"/>
      <c r="J695" s="136"/>
      <c r="K695" s="136"/>
    </row>
    <row r="696" spans="2:11">
      <c r="B696" s="135"/>
      <c r="C696" s="135"/>
      <c r="D696" s="135"/>
      <c r="E696" s="136"/>
      <c r="F696" s="136"/>
      <c r="G696" s="136"/>
      <c r="H696" s="136"/>
      <c r="I696" s="136"/>
      <c r="J696" s="136"/>
      <c r="K696" s="136"/>
    </row>
    <row r="697" spans="2:11">
      <c r="B697" s="135"/>
      <c r="C697" s="135"/>
      <c r="D697" s="135"/>
      <c r="E697" s="136"/>
      <c r="F697" s="136"/>
      <c r="G697" s="136"/>
      <c r="H697" s="136"/>
      <c r="I697" s="136"/>
      <c r="J697" s="136"/>
      <c r="K697" s="136"/>
    </row>
    <row r="698" spans="2:11">
      <c r="B698" s="135"/>
      <c r="C698" s="135"/>
      <c r="D698" s="135"/>
      <c r="E698" s="136"/>
      <c r="F698" s="136"/>
      <c r="G698" s="136"/>
      <c r="H698" s="136"/>
      <c r="I698" s="136"/>
      <c r="J698" s="136"/>
      <c r="K698" s="136"/>
    </row>
    <row r="699" spans="2:11">
      <c r="B699" s="135"/>
      <c r="C699" s="135"/>
      <c r="D699" s="135"/>
      <c r="E699" s="136"/>
      <c r="F699" s="136"/>
      <c r="G699" s="136"/>
      <c r="H699" s="136"/>
      <c r="I699" s="136"/>
      <c r="J699" s="136"/>
      <c r="K699" s="136"/>
    </row>
    <row r="700" spans="2:11">
      <c r="B700" s="135"/>
      <c r="C700" s="135"/>
      <c r="D700" s="135"/>
      <c r="E700" s="136"/>
      <c r="F700" s="136"/>
      <c r="G700" s="136"/>
      <c r="H700" s="136"/>
      <c r="I700" s="136"/>
      <c r="J700" s="136"/>
      <c r="K700" s="136"/>
    </row>
    <row r="701" spans="2:11">
      <c r="B701" s="135"/>
      <c r="C701" s="135"/>
      <c r="D701" s="135"/>
      <c r="E701" s="136"/>
      <c r="F701" s="136"/>
      <c r="G701" s="136"/>
      <c r="H701" s="136"/>
      <c r="I701" s="136"/>
      <c r="J701" s="136"/>
      <c r="K701" s="136"/>
    </row>
    <row r="702" spans="2:11">
      <c r="B702" s="135"/>
      <c r="C702" s="135"/>
      <c r="D702" s="135"/>
      <c r="E702" s="136"/>
      <c r="F702" s="136"/>
      <c r="G702" s="136"/>
      <c r="H702" s="136"/>
      <c r="I702" s="136"/>
      <c r="J702" s="136"/>
      <c r="K702" s="136"/>
    </row>
    <row r="703" spans="2:11">
      <c r="B703" s="135"/>
      <c r="C703" s="135"/>
      <c r="D703" s="135"/>
      <c r="E703" s="136"/>
      <c r="F703" s="136"/>
      <c r="G703" s="136"/>
      <c r="H703" s="136"/>
      <c r="I703" s="136"/>
      <c r="J703" s="136"/>
      <c r="K703" s="136"/>
    </row>
    <row r="704" spans="2:11">
      <c r="B704" s="135"/>
      <c r="C704" s="135"/>
      <c r="D704" s="135"/>
      <c r="E704" s="136"/>
      <c r="F704" s="136"/>
      <c r="G704" s="136"/>
      <c r="H704" s="136"/>
      <c r="I704" s="136"/>
      <c r="J704" s="136"/>
      <c r="K704" s="136"/>
    </row>
    <row r="705" spans="2:11">
      <c r="B705" s="135"/>
      <c r="C705" s="135"/>
      <c r="D705" s="135"/>
      <c r="E705" s="136"/>
      <c r="F705" s="136"/>
      <c r="G705" s="136"/>
      <c r="H705" s="136"/>
      <c r="I705" s="136"/>
      <c r="J705" s="136"/>
      <c r="K705" s="136"/>
    </row>
    <row r="706" spans="2:11">
      <c r="B706" s="135"/>
      <c r="C706" s="135"/>
      <c r="D706" s="135"/>
      <c r="E706" s="136"/>
      <c r="F706" s="136"/>
      <c r="G706" s="136"/>
      <c r="H706" s="136"/>
      <c r="I706" s="136"/>
      <c r="J706" s="136"/>
      <c r="K706" s="136"/>
    </row>
    <row r="707" spans="2:11">
      <c r="B707" s="135"/>
      <c r="C707" s="135"/>
      <c r="D707" s="135"/>
      <c r="E707" s="136"/>
      <c r="F707" s="136"/>
      <c r="G707" s="136"/>
      <c r="H707" s="136"/>
      <c r="I707" s="136"/>
      <c r="J707" s="136"/>
      <c r="K707" s="136"/>
    </row>
    <row r="708" spans="2:11">
      <c r="B708" s="135"/>
      <c r="C708" s="135"/>
      <c r="D708" s="135"/>
      <c r="E708" s="136"/>
      <c r="F708" s="136"/>
      <c r="G708" s="136"/>
      <c r="H708" s="136"/>
      <c r="I708" s="136"/>
      <c r="J708" s="136"/>
      <c r="K708" s="136"/>
    </row>
    <row r="709" spans="2:11">
      <c r="B709" s="135"/>
      <c r="C709" s="135"/>
      <c r="D709" s="135"/>
      <c r="E709" s="136"/>
      <c r="F709" s="136"/>
      <c r="G709" s="136"/>
      <c r="H709" s="136"/>
      <c r="I709" s="136"/>
      <c r="J709" s="136"/>
      <c r="K709" s="136"/>
    </row>
    <row r="710" spans="2:11">
      <c r="B710" s="135"/>
      <c r="C710" s="135"/>
      <c r="D710" s="135"/>
      <c r="E710" s="136"/>
      <c r="F710" s="136"/>
      <c r="G710" s="136"/>
      <c r="H710" s="136"/>
      <c r="I710" s="136"/>
      <c r="J710" s="136"/>
      <c r="K710" s="136"/>
    </row>
    <row r="711" spans="2:11">
      <c r="B711" s="135"/>
      <c r="C711" s="135"/>
      <c r="D711" s="135"/>
      <c r="E711" s="136"/>
      <c r="F711" s="136"/>
      <c r="G711" s="136"/>
      <c r="H711" s="136"/>
      <c r="I711" s="136"/>
      <c r="J711" s="136"/>
      <c r="K711" s="136"/>
    </row>
    <row r="712" spans="2:11">
      <c r="B712" s="135"/>
      <c r="C712" s="135"/>
      <c r="D712" s="135"/>
      <c r="E712" s="136"/>
      <c r="F712" s="136"/>
      <c r="G712" s="136"/>
      <c r="H712" s="136"/>
      <c r="I712" s="136"/>
      <c r="J712" s="136"/>
      <c r="K712" s="136"/>
    </row>
    <row r="713" spans="2:11">
      <c r="B713" s="135"/>
      <c r="C713" s="135"/>
      <c r="D713" s="135"/>
      <c r="E713" s="136"/>
      <c r="F713" s="136"/>
      <c r="G713" s="136"/>
      <c r="H713" s="136"/>
      <c r="I713" s="136"/>
      <c r="J713" s="136"/>
      <c r="K713" s="136"/>
    </row>
    <row r="714" spans="2:11">
      <c r="B714" s="135"/>
      <c r="C714" s="135"/>
      <c r="D714" s="135"/>
      <c r="E714" s="136"/>
      <c r="F714" s="136"/>
      <c r="G714" s="136"/>
      <c r="H714" s="136"/>
      <c r="I714" s="136"/>
      <c r="J714" s="136"/>
      <c r="K714" s="136"/>
    </row>
    <row r="715" spans="2:11">
      <c r="B715" s="135"/>
      <c r="C715" s="135"/>
      <c r="D715" s="135"/>
      <c r="E715" s="136"/>
      <c r="F715" s="136"/>
      <c r="G715" s="136"/>
      <c r="H715" s="136"/>
      <c r="I715" s="136"/>
      <c r="J715" s="136"/>
      <c r="K715" s="136"/>
    </row>
    <row r="716" spans="2:11">
      <c r="B716" s="135"/>
      <c r="C716" s="135"/>
      <c r="D716" s="135"/>
      <c r="E716" s="136"/>
      <c r="F716" s="136"/>
      <c r="G716" s="136"/>
      <c r="H716" s="136"/>
      <c r="I716" s="136"/>
      <c r="J716" s="136"/>
      <c r="K716" s="136"/>
    </row>
    <row r="717" spans="2:11">
      <c r="B717" s="135"/>
      <c r="C717" s="135"/>
      <c r="D717" s="135"/>
      <c r="E717" s="136"/>
      <c r="F717" s="136"/>
      <c r="G717" s="136"/>
      <c r="H717" s="136"/>
      <c r="I717" s="136"/>
      <c r="J717" s="136"/>
      <c r="K717" s="136"/>
    </row>
    <row r="718" spans="2:11">
      <c r="B718" s="135"/>
      <c r="C718" s="135"/>
      <c r="D718" s="135"/>
      <c r="E718" s="136"/>
      <c r="F718" s="136"/>
      <c r="G718" s="136"/>
      <c r="H718" s="136"/>
      <c r="I718" s="136"/>
      <c r="J718" s="136"/>
      <c r="K718" s="136"/>
    </row>
    <row r="719" spans="2:11">
      <c r="B719" s="135"/>
      <c r="C719" s="135"/>
      <c r="D719" s="135"/>
      <c r="E719" s="136"/>
      <c r="F719" s="136"/>
      <c r="G719" s="136"/>
      <c r="H719" s="136"/>
      <c r="I719" s="136"/>
      <c r="J719" s="136"/>
      <c r="K719" s="136"/>
    </row>
    <row r="720" spans="2:11">
      <c r="B720" s="135"/>
      <c r="C720" s="135"/>
      <c r="D720" s="135"/>
      <c r="E720" s="136"/>
      <c r="F720" s="136"/>
      <c r="G720" s="136"/>
      <c r="H720" s="136"/>
      <c r="I720" s="136"/>
      <c r="J720" s="136"/>
      <c r="K720" s="136"/>
    </row>
    <row r="721" spans="2:11">
      <c r="B721" s="135"/>
      <c r="C721" s="135"/>
      <c r="D721" s="135"/>
      <c r="E721" s="136"/>
      <c r="F721" s="136"/>
      <c r="G721" s="136"/>
      <c r="H721" s="136"/>
      <c r="I721" s="136"/>
      <c r="J721" s="136"/>
      <c r="K721" s="136"/>
    </row>
    <row r="722" spans="2:11">
      <c r="B722" s="135"/>
      <c r="C722" s="135"/>
      <c r="D722" s="135"/>
      <c r="E722" s="136"/>
      <c r="F722" s="136"/>
      <c r="G722" s="136"/>
      <c r="H722" s="136"/>
      <c r="I722" s="136"/>
      <c r="J722" s="136"/>
      <c r="K722" s="136"/>
    </row>
    <row r="723" spans="2:11">
      <c r="B723" s="135"/>
      <c r="C723" s="135"/>
      <c r="D723" s="135"/>
      <c r="E723" s="136"/>
      <c r="F723" s="136"/>
      <c r="G723" s="136"/>
      <c r="H723" s="136"/>
      <c r="I723" s="136"/>
      <c r="J723" s="136"/>
      <c r="K723" s="136"/>
    </row>
    <row r="724" spans="2:11">
      <c r="B724" s="135"/>
      <c r="C724" s="135"/>
      <c r="D724" s="135"/>
      <c r="E724" s="136"/>
      <c r="F724" s="136"/>
      <c r="G724" s="136"/>
      <c r="H724" s="136"/>
      <c r="I724" s="136"/>
      <c r="J724" s="136"/>
      <c r="K724" s="136"/>
    </row>
    <row r="725" spans="2:11">
      <c r="B725" s="135"/>
      <c r="C725" s="135"/>
      <c r="D725" s="135"/>
      <c r="E725" s="136"/>
      <c r="F725" s="136"/>
      <c r="G725" s="136"/>
      <c r="H725" s="136"/>
      <c r="I725" s="136"/>
      <c r="J725" s="136"/>
      <c r="K725" s="136"/>
    </row>
    <row r="726" spans="2:11">
      <c r="B726" s="135"/>
      <c r="C726" s="135"/>
      <c r="D726" s="135"/>
      <c r="E726" s="136"/>
      <c r="F726" s="136"/>
      <c r="G726" s="136"/>
      <c r="H726" s="136"/>
      <c r="I726" s="136"/>
      <c r="J726" s="136"/>
      <c r="K726" s="136"/>
    </row>
    <row r="727" spans="2:11">
      <c r="B727" s="135"/>
      <c r="C727" s="135"/>
      <c r="D727" s="135"/>
      <c r="E727" s="136"/>
      <c r="F727" s="136"/>
      <c r="G727" s="136"/>
      <c r="H727" s="136"/>
      <c r="I727" s="136"/>
      <c r="J727" s="136"/>
      <c r="K727" s="136"/>
    </row>
    <row r="728" spans="2:11">
      <c r="B728" s="135"/>
      <c r="C728" s="135"/>
      <c r="D728" s="135"/>
      <c r="E728" s="136"/>
      <c r="F728" s="136"/>
      <c r="G728" s="136"/>
      <c r="H728" s="136"/>
      <c r="I728" s="136"/>
      <c r="J728" s="136"/>
      <c r="K728" s="136"/>
    </row>
    <row r="729" spans="2:11">
      <c r="B729" s="135"/>
      <c r="C729" s="135"/>
      <c r="D729" s="135"/>
      <c r="E729" s="136"/>
      <c r="F729" s="136"/>
      <c r="G729" s="136"/>
      <c r="H729" s="136"/>
      <c r="I729" s="136"/>
      <c r="J729" s="136"/>
      <c r="K729" s="136"/>
    </row>
    <row r="730" spans="2:11">
      <c r="B730" s="135"/>
      <c r="C730" s="135"/>
      <c r="D730" s="135"/>
      <c r="E730" s="136"/>
      <c r="F730" s="136"/>
      <c r="G730" s="136"/>
      <c r="H730" s="136"/>
      <c r="I730" s="136"/>
      <c r="J730" s="136"/>
      <c r="K730" s="136"/>
    </row>
    <row r="731" spans="2:11">
      <c r="B731" s="135"/>
      <c r="C731" s="135"/>
      <c r="D731" s="135"/>
      <c r="E731" s="136"/>
      <c r="F731" s="136"/>
      <c r="G731" s="136"/>
      <c r="H731" s="136"/>
      <c r="I731" s="136"/>
      <c r="J731" s="136"/>
      <c r="K731" s="136"/>
    </row>
    <row r="732" spans="2:11">
      <c r="B732" s="135"/>
      <c r="C732" s="135"/>
      <c r="D732" s="135"/>
      <c r="E732" s="136"/>
      <c r="F732" s="136"/>
      <c r="G732" s="136"/>
      <c r="H732" s="136"/>
      <c r="I732" s="136"/>
      <c r="J732" s="136"/>
      <c r="K732" s="136"/>
    </row>
    <row r="733" spans="2:11">
      <c r="B733" s="135"/>
      <c r="C733" s="135"/>
      <c r="D733" s="135"/>
      <c r="E733" s="136"/>
      <c r="F733" s="136"/>
      <c r="G733" s="136"/>
      <c r="H733" s="136"/>
      <c r="I733" s="136"/>
      <c r="J733" s="136"/>
      <c r="K733" s="136"/>
    </row>
    <row r="734" spans="2:11">
      <c r="B734" s="135"/>
      <c r="C734" s="135"/>
      <c r="D734" s="135"/>
      <c r="E734" s="136"/>
      <c r="F734" s="136"/>
      <c r="G734" s="136"/>
      <c r="H734" s="136"/>
      <c r="I734" s="136"/>
      <c r="J734" s="136"/>
      <c r="K734" s="136"/>
    </row>
    <row r="735" spans="2:11">
      <c r="B735" s="135"/>
      <c r="C735" s="135"/>
      <c r="D735" s="135"/>
      <c r="E735" s="136"/>
      <c r="F735" s="136"/>
      <c r="G735" s="136"/>
      <c r="H735" s="136"/>
      <c r="I735" s="136"/>
      <c r="J735" s="136"/>
      <c r="K735" s="136"/>
    </row>
    <row r="736" spans="2:11">
      <c r="B736" s="135"/>
      <c r="C736" s="135"/>
      <c r="D736" s="135"/>
      <c r="E736" s="136"/>
      <c r="F736" s="136"/>
      <c r="G736" s="136"/>
      <c r="H736" s="136"/>
      <c r="I736" s="136"/>
      <c r="J736" s="136"/>
      <c r="K736" s="136"/>
    </row>
    <row r="737" spans="2:11">
      <c r="B737" s="135"/>
      <c r="C737" s="135"/>
      <c r="D737" s="135"/>
      <c r="E737" s="136"/>
      <c r="F737" s="136"/>
      <c r="G737" s="136"/>
      <c r="H737" s="136"/>
      <c r="I737" s="136"/>
      <c r="J737" s="136"/>
      <c r="K737" s="136"/>
    </row>
    <row r="738" spans="2:11">
      <c r="B738" s="135"/>
      <c r="C738" s="135"/>
      <c r="D738" s="135"/>
      <c r="E738" s="136"/>
      <c r="F738" s="136"/>
      <c r="G738" s="136"/>
      <c r="H738" s="136"/>
      <c r="I738" s="136"/>
      <c r="J738" s="136"/>
      <c r="K738" s="136"/>
    </row>
    <row r="739" spans="2:11">
      <c r="B739" s="135"/>
      <c r="C739" s="135"/>
      <c r="D739" s="135"/>
      <c r="E739" s="136"/>
      <c r="F739" s="136"/>
      <c r="G739" s="136"/>
      <c r="H739" s="136"/>
      <c r="I739" s="136"/>
      <c r="J739" s="136"/>
      <c r="K739" s="136"/>
    </row>
    <row r="740" spans="2:11">
      <c r="B740" s="135"/>
      <c r="C740" s="135"/>
      <c r="D740" s="135"/>
      <c r="E740" s="136"/>
      <c r="F740" s="136"/>
      <c r="G740" s="136"/>
      <c r="H740" s="136"/>
      <c r="I740" s="136"/>
      <c r="J740" s="136"/>
      <c r="K740" s="136"/>
    </row>
    <row r="741" spans="2:11">
      <c r="B741" s="135"/>
      <c r="C741" s="135"/>
      <c r="D741" s="135"/>
      <c r="E741" s="136"/>
      <c r="F741" s="136"/>
      <c r="G741" s="136"/>
      <c r="H741" s="136"/>
      <c r="I741" s="136"/>
      <c r="J741" s="136"/>
      <c r="K741" s="136"/>
    </row>
    <row r="742" spans="2:11">
      <c r="B742" s="135"/>
      <c r="C742" s="135"/>
      <c r="D742" s="135"/>
      <c r="E742" s="136"/>
      <c r="F742" s="136"/>
      <c r="G742" s="136"/>
      <c r="H742" s="136"/>
      <c r="I742" s="136"/>
      <c r="J742" s="136"/>
      <c r="K742" s="136"/>
    </row>
    <row r="743" spans="2:11">
      <c r="B743" s="135"/>
      <c r="C743" s="135"/>
      <c r="D743" s="135"/>
      <c r="E743" s="136"/>
      <c r="F743" s="136"/>
      <c r="G743" s="136"/>
      <c r="H743" s="136"/>
      <c r="I743" s="136"/>
      <c r="J743" s="136"/>
      <c r="K743" s="136"/>
    </row>
    <row r="744" spans="2:11">
      <c r="B744" s="135"/>
      <c r="C744" s="135"/>
      <c r="D744" s="135"/>
      <c r="E744" s="136"/>
      <c r="F744" s="136"/>
      <c r="G744" s="136"/>
      <c r="H744" s="136"/>
      <c r="I744" s="136"/>
      <c r="J744" s="136"/>
      <c r="K744" s="136"/>
    </row>
    <row r="745" spans="2:11">
      <c r="B745" s="135"/>
      <c r="C745" s="135"/>
      <c r="D745" s="135"/>
      <c r="E745" s="136"/>
      <c r="F745" s="136"/>
      <c r="G745" s="136"/>
      <c r="H745" s="136"/>
      <c r="I745" s="136"/>
      <c r="J745" s="136"/>
      <c r="K745" s="136"/>
    </row>
    <row r="746" spans="2:11">
      <c r="B746" s="135"/>
      <c r="C746" s="135"/>
      <c r="D746" s="135"/>
      <c r="E746" s="136"/>
      <c r="F746" s="136"/>
      <c r="G746" s="136"/>
      <c r="H746" s="136"/>
      <c r="I746" s="136"/>
      <c r="J746" s="136"/>
      <c r="K746" s="136"/>
    </row>
    <row r="747" spans="2:11">
      <c r="B747" s="135"/>
      <c r="C747" s="135"/>
      <c r="D747" s="135"/>
      <c r="E747" s="136"/>
      <c r="F747" s="136"/>
      <c r="G747" s="136"/>
      <c r="H747" s="136"/>
      <c r="I747" s="136"/>
      <c r="J747" s="136"/>
      <c r="K747" s="136"/>
    </row>
    <row r="748" spans="2:11">
      <c r="B748" s="135"/>
      <c r="C748" s="135"/>
      <c r="D748" s="135"/>
      <c r="E748" s="136"/>
      <c r="F748" s="136"/>
      <c r="G748" s="136"/>
      <c r="H748" s="136"/>
      <c r="I748" s="136"/>
      <c r="J748" s="136"/>
      <c r="K748" s="136"/>
    </row>
    <row r="749" spans="2:11">
      <c r="B749" s="135"/>
      <c r="C749" s="135"/>
      <c r="D749" s="135"/>
      <c r="E749" s="136"/>
      <c r="F749" s="136"/>
      <c r="G749" s="136"/>
      <c r="H749" s="136"/>
      <c r="I749" s="136"/>
      <c r="J749" s="136"/>
      <c r="K749" s="136"/>
    </row>
    <row r="750" spans="2:11">
      <c r="B750" s="135"/>
      <c r="C750" s="135"/>
      <c r="D750" s="135"/>
      <c r="E750" s="136"/>
      <c r="F750" s="136"/>
      <c r="G750" s="136"/>
      <c r="H750" s="136"/>
      <c r="I750" s="136"/>
      <c r="J750" s="136"/>
      <c r="K750" s="136"/>
    </row>
    <row r="751" spans="2:11">
      <c r="B751" s="135"/>
      <c r="C751" s="135"/>
      <c r="D751" s="135"/>
      <c r="E751" s="136"/>
      <c r="F751" s="136"/>
      <c r="G751" s="136"/>
      <c r="H751" s="136"/>
      <c r="I751" s="136"/>
      <c r="J751" s="136"/>
      <c r="K751" s="136"/>
    </row>
    <row r="752" spans="2:11">
      <c r="B752" s="135"/>
      <c r="C752" s="135"/>
      <c r="D752" s="135"/>
      <c r="E752" s="136"/>
      <c r="F752" s="136"/>
      <c r="G752" s="136"/>
      <c r="H752" s="136"/>
      <c r="I752" s="136"/>
      <c r="J752" s="136"/>
      <c r="K752" s="136"/>
    </row>
    <row r="753" spans="2:11">
      <c r="B753" s="135"/>
      <c r="C753" s="135"/>
      <c r="D753" s="135"/>
      <c r="E753" s="136"/>
      <c r="F753" s="136"/>
      <c r="G753" s="136"/>
      <c r="H753" s="136"/>
      <c r="I753" s="136"/>
      <c r="J753" s="136"/>
      <c r="K753" s="136"/>
    </row>
    <row r="754" spans="2:11">
      <c r="B754" s="135"/>
      <c r="C754" s="135"/>
      <c r="D754" s="135"/>
      <c r="E754" s="136"/>
      <c r="F754" s="136"/>
      <c r="G754" s="136"/>
      <c r="H754" s="136"/>
      <c r="I754" s="136"/>
      <c r="J754" s="136"/>
      <c r="K754" s="136"/>
    </row>
    <row r="755" spans="2:11">
      <c r="B755" s="135"/>
      <c r="C755" s="135"/>
      <c r="D755" s="135"/>
      <c r="E755" s="136"/>
      <c r="F755" s="136"/>
      <c r="G755" s="136"/>
      <c r="H755" s="136"/>
      <c r="I755" s="136"/>
      <c r="J755" s="136"/>
      <c r="K755" s="136"/>
    </row>
    <row r="756" spans="2:11">
      <c r="B756" s="135"/>
      <c r="C756" s="135"/>
      <c r="D756" s="135"/>
      <c r="E756" s="136"/>
      <c r="F756" s="136"/>
      <c r="G756" s="136"/>
      <c r="H756" s="136"/>
      <c r="I756" s="136"/>
      <c r="J756" s="136"/>
      <c r="K756" s="136"/>
    </row>
    <row r="757" spans="2:11">
      <c r="B757" s="135"/>
      <c r="C757" s="135"/>
      <c r="D757" s="135"/>
      <c r="E757" s="136"/>
      <c r="F757" s="136"/>
      <c r="G757" s="136"/>
      <c r="H757" s="136"/>
      <c r="I757" s="136"/>
      <c r="J757" s="136"/>
      <c r="K757" s="136"/>
    </row>
    <row r="758" spans="2:11">
      <c r="B758" s="135"/>
      <c r="C758" s="135"/>
      <c r="D758" s="135"/>
      <c r="E758" s="136"/>
      <c r="F758" s="136"/>
      <c r="G758" s="136"/>
      <c r="H758" s="136"/>
      <c r="I758" s="136"/>
      <c r="J758" s="136"/>
      <c r="K758" s="136"/>
    </row>
    <row r="759" spans="2:11">
      <c r="B759" s="135"/>
      <c r="C759" s="135"/>
      <c r="D759" s="135"/>
      <c r="E759" s="136"/>
      <c r="F759" s="136"/>
      <c r="G759" s="136"/>
      <c r="H759" s="136"/>
      <c r="I759" s="136"/>
      <c r="J759" s="136"/>
      <c r="K759" s="136"/>
    </row>
    <row r="760" spans="2:11">
      <c r="B760" s="135"/>
      <c r="C760" s="135"/>
      <c r="D760" s="135"/>
      <c r="E760" s="136"/>
      <c r="F760" s="136"/>
      <c r="G760" s="136"/>
      <c r="H760" s="136"/>
      <c r="I760" s="136"/>
      <c r="J760" s="136"/>
      <c r="K760" s="136"/>
    </row>
    <row r="761" spans="2:11">
      <c r="B761" s="135"/>
      <c r="C761" s="135"/>
      <c r="D761" s="135"/>
      <c r="E761" s="136"/>
      <c r="F761" s="136"/>
      <c r="G761" s="136"/>
      <c r="H761" s="136"/>
      <c r="I761" s="136"/>
      <c r="J761" s="136"/>
      <c r="K761" s="136"/>
    </row>
    <row r="762" spans="2:11">
      <c r="B762" s="135"/>
      <c r="C762" s="135"/>
      <c r="D762" s="135"/>
      <c r="E762" s="136"/>
      <c r="F762" s="136"/>
      <c r="G762" s="136"/>
      <c r="H762" s="136"/>
      <c r="I762" s="136"/>
      <c r="J762" s="136"/>
      <c r="K762" s="136"/>
    </row>
    <row r="763" spans="2:11">
      <c r="B763" s="135"/>
      <c r="C763" s="135"/>
      <c r="D763" s="135"/>
      <c r="E763" s="136"/>
      <c r="F763" s="136"/>
      <c r="G763" s="136"/>
      <c r="H763" s="136"/>
      <c r="I763" s="136"/>
      <c r="J763" s="136"/>
      <c r="K763" s="136"/>
    </row>
    <row r="764" spans="2:11">
      <c r="B764" s="135"/>
      <c r="C764" s="135"/>
      <c r="D764" s="135"/>
      <c r="E764" s="136"/>
      <c r="F764" s="136"/>
      <c r="G764" s="136"/>
      <c r="H764" s="136"/>
      <c r="I764" s="136"/>
      <c r="J764" s="136"/>
      <c r="K764" s="136"/>
    </row>
    <row r="765" spans="2:11">
      <c r="B765" s="135"/>
      <c r="C765" s="135"/>
      <c r="D765" s="135"/>
      <c r="E765" s="136"/>
      <c r="F765" s="136"/>
      <c r="G765" s="136"/>
      <c r="H765" s="136"/>
      <c r="I765" s="136"/>
      <c r="J765" s="136"/>
      <c r="K765" s="136"/>
    </row>
    <row r="766" spans="2:11">
      <c r="B766" s="135"/>
      <c r="C766" s="135"/>
      <c r="D766" s="135"/>
      <c r="E766" s="136"/>
      <c r="F766" s="136"/>
      <c r="G766" s="136"/>
      <c r="H766" s="136"/>
      <c r="I766" s="136"/>
      <c r="J766" s="136"/>
      <c r="K766" s="136"/>
    </row>
    <row r="767" spans="2:11">
      <c r="B767" s="135"/>
      <c r="C767" s="135"/>
      <c r="D767" s="135"/>
      <c r="E767" s="136"/>
      <c r="F767" s="136"/>
      <c r="G767" s="136"/>
      <c r="H767" s="136"/>
      <c r="I767" s="136"/>
      <c r="J767" s="136"/>
      <c r="K767" s="136"/>
    </row>
    <row r="768" spans="2:11">
      <c r="B768" s="135"/>
      <c r="C768" s="135"/>
      <c r="D768" s="135"/>
      <c r="E768" s="136"/>
      <c r="F768" s="136"/>
      <c r="G768" s="136"/>
      <c r="H768" s="136"/>
      <c r="I768" s="136"/>
      <c r="J768" s="136"/>
      <c r="K768" s="136"/>
    </row>
    <row r="769" spans="2:11">
      <c r="B769" s="135"/>
      <c r="C769" s="135"/>
      <c r="D769" s="135"/>
      <c r="E769" s="136"/>
      <c r="F769" s="136"/>
      <c r="G769" s="136"/>
      <c r="H769" s="136"/>
      <c r="I769" s="136"/>
      <c r="J769" s="136"/>
      <c r="K769" s="136"/>
    </row>
    <row r="770" spans="2:11">
      <c r="B770" s="135"/>
      <c r="C770" s="135"/>
      <c r="D770" s="135"/>
      <c r="E770" s="136"/>
      <c r="F770" s="136"/>
      <c r="G770" s="136"/>
      <c r="H770" s="136"/>
      <c r="I770" s="136"/>
      <c r="J770" s="136"/>
      <c r="K770" s="136"/>
    </row>
    <row r="771" spans="2:11">
      <c r="B771" s="135"/>
      <c r="C771" s="135"/>
      <c r="D771" s="135"/>
      <c r="E771" s="136"/>
      <c r="F771" s="136"/>
      <c r="G771" s="136"/>
      <c r="H771" s="136"/>
      <c r="I771" s="136"/>
      <c r="J771" s="136"/>
      <c r="K771" s="136"/>
    </row>
    <row r="772" spans="2:11">
      <c r="B772" s="135"/>
      <c r="C772" s="135"/>
      <c r="D772" s="135"/>
      <c r="E772" s="136"/>
      <c r="F772" s="136"/>
      <c r="G772" s="136"/>
      <c r="H772" s="136"/>
      <c r="I772" s="136"/>
      <c r="J772" s="136"/>
      <c r="K772" s="136"/>
    </row>
    <row r="773" spans="2:11">
      <c r="B773" s="135"/>
      <c r="C773" s="135"/>
      <c r="D773" s="135"/>
      <c r="E773" s="136"/>
      <c r="F773" s="136"/>
      <c r="G773" s="136"/>
      <c r="H773" s="136"/>
      <c r="I773" s="136"/>
      <c r="J773" s="136"/>
      <c r="K773" s="136"/>
    </row>
    <row r="774" spans="2:11">
      <c r="B774" s="135"/>
      <c r="C774" s="135"/>
      <c r="D774" s="135"/>
      <c r="E774" s="136"/>
      <c r="F774" s="136"/>
      <c r="G774" s="136"/>
      <c r="H774" s="136"/>
      <c r="I774" s="136"/>
      <c r="J774" s="136"/>
      <c r="K774" s="136"/>
    </row>
    <row r="775" spans="2:11">
      <c r="B775" s="135"/>
      <c r="C775" s="135"/>
      <c r="D775" s="135"/>
      <c r="E775" s="136"/>
      <c r="F775" s="136"/>
      <c r="G775" s="136"/>
      <c r="H775" s="136"/>
      <c r="I775" s="136"/>
      <c r="J775" s="136"/>
      <c r="K775" s="136"/>
    </row>
    <row r="776" spans="2:11">
      <c r="B776" s="135"/>
      <c r="C776" s="135"/>
      <c r="D776" s="135"/>
      <c r="E776" s="136"/>
      <c r="F776" s="136"/>
      <c r="G776" s="136"/>
      <c r="H776" s="136"/>
      <c r="I776" s="136"/>
      <c r="J776" s="136"/>
      <c r="K776" s="136"/>
    </row>
    <row r="777" spans="2:11">
      <c r="B777" s="135"/>
      <c r="C777" s="135"/>
      <c r="D777" s="135"/>
      <c r="E777" s="136"/>
      <c r="F777" s="136"/>
      <c r="G777" s="136"/>
      <c r="H777" s="136"/>
      <c r="I777" s="136"/>
      <c r="J777" s="136"/>
      <c r="K777" s="136"/>
    </row>
    <row r="778" spans="2:11">
      <c r="B778" s="135"/>
      <c r="C778" s="135"/>
      <c r="D778" s="135"/>
      <c r="E778" s="136"/>
      <c r="F778" s="136"/>
      <c r="G778" s="136"/>
      <c r="H778" s="136"/>
      <c r="I778" s="136"/>
      <c r="J778" s="136"/>
      <c r="K778" s="136"/>
    </row>
    <row r="779" spans="2:11">
      <c r="B779" s="135"/>
      <c r="C779" s="135"/>
      <c r="D779" s="135"/>
      <c r="E779" s="136"/>
      <c r="F779" s="136"/>
      <c r="G779" s="136"/>
      <c r="H779" s="136"/>
      <c r="I779" s="136"/>
      <c r="J779" s="136"/>
      <c r="K779" s="136"/>
    </row>
    <row r="780" spans="2:11">
      <c r="B780" s="135"/>
      <c r="C780" s="135"/>
      <c r="D780" s="135"/>
      <c r="E780" s="136"/>
      <c r="F780" s="136"/>
      <c r="G780" s="136"/>
      <c r="H780" s="136"/>
      <c r="I780" s="136"/>
      <c r="J780" s="136"/>
      <c r="K780" s="136"/>
    </row>
    <row r="781" spans="2:11">
      <c r="B781" s="135"/>
      <c r="C781" s="135"/>
      <c r="D781" s="135"/>
      <c r="E781" s="136"/>
      <c r="F781" s="136"/>
      <c r="G781" s="136"/>
      <c r="H781" s="136"/>
      <c r="I781" s="136"/>
      <c r="J781" s="136"/>
      <c r="K781" s="136"/>
    </row>
    <row r="782" spans="2:11">
      <c r="B782" s="135"/>
      <c r="C782" s="135"/>
      <c r="D782" s="135"/>
      <c r="E782" s="136"/>
      <c r="F782" s="136"/>
      <c r="G782" s="136"/>
      <c r="H782" s="136"/>
      <c r="I782" s="136"/>
      <c r="J782" s="136"/>
      <c r="K782" s="136"/>
    </row>
    <row r="783" spans="2:11">
      <c r="B783" s="135"/>
      <c r="C783" s="135"/>
      <c r="D783" s="135"/>
      <c r="E783" s="136"/>
      <c r="F783" s="136"/>
      <c r="G783" s="136"/>
      <c r="H783" s="136"/>
      <c r="I783" s="136"/>
      <c r="J783" s="136"/>
      <c r="K783" s="136"/>
    </row>
    <row r="784" spans="2:11">
      <c r="B784" s="135"/>
      <c r="C784" s="135"/>
      <c r="D784" s="135"/>
      <c r="E784" s="136"/>
      <c r="F784" s="136"/>
      <c r="G784" s="136"/>
      <c r="H784" s="136"/>
      <c r="I784" s="136"/>
      <c r="J784" s="136"/>
      <c r="K784" s="136"/>
    </row>
    <row r="785" spans="2:11">
      <c r="B785" s="135"/>
      <c r="C785" s="135"/>
      <c r="D785" s="135"/>
      <c r="E785" s="136"/>
      <c r="F785" s="136"/>
      <c r="G785" s="136"/>
      <c r="H785" s="136"/>
      <c r="I785" s="136"/>
      <c r="J785" s="136"/>
      <c r="K785" s="136"/>
    </row>
    <row r="786" spans="2:11">
      <c r="B786" s="135"/>
      <c r="C786" s="135"/>
      <c r="D786" s="135"/>
      <c r="E786" s="136"/>
      <c r="F786" s="136"/>
      <c r="G786" s="136"/>
      <c r="H786" s="136"/>
      <c r="I786" s="136"/>
      <c r="J786" s="136"/>
      <c r="K786" s="136"/>
    </row>
    <row r="787" spans="2:11">
      <c r="B787" s="135"/>
      <c r="C787" s="135"/>
      <c r="D787" s="135"/>
      <c r="E787" s="136"/>
      <c r="F787" s="136"/>
      <c r="G787" s="136"/>
      <c r="H787" s="136"/>
      <c r="I787" s="136"/>
      <c r="J787" s="136"/>
      <c r="K787" s="136"/>
    </row>
    <row r="788" spans="2:11">
      <c r="B788" s="135"/>
      <c r="C788" s="135"/>
      <c r="D788" s="135"/>
      <c r="E788" s="136"/>
      <c r="F788" s="136"/>
      <c r="G788" s="136"/>
      <c r="H788" s="136"/>
      <c r="I788" s="136"/>
      <c r="J788" s="136"/>
      <c r="K788" s="136"/>
    </row>
    <row r="789" spans="2:11">
      <c r="B789" s="135"/>
      <c r="C789" s="135"/>
      <c r="D789" s="135"/>
      <c r="E789" s="136"/>
      <c r="F789" s="136"/>
      <c r="G789" s="136"/>
      <c r="H789" s="136"/>
      <c r="I789" s="136"/>
      <c r="J789" s="136"/>
      <c r="K789" s="136"/>
    </row>
    <row r="790" spans="2:11">
      <c r="B790" s="135"/>
      <c r="C790" s="135"/>
      <c r="D790" s="135"/>
      <c r="E790" s="136"/>
      <c r="F790" s="136"/>
      <c r="G790" s="136"/>
      <c r="H790" s="136"/>
      <c r="I790" s="136"/>
      <c r="J790" s="136"/>
      <c r="K790" s="136"/>
    </row>
    <row r="791" spans="2:11">
      <c r="B791" s="135"/>
      <c r="C791" s="135"/>
      <c r="D791" s="135"/>
      <c r="E791" s="136"/>
      <c r="F791" s="136"/>
      <c r="G791" s="136"/>
      <c r="H791" s="136"/>
      <c r="I791" s="136"/>
      <c r="J791" s="136"/>
      <c r="K791" s="136"/>
    </row>
    <row r="792" spans="2:11">
      <c r="B792" s="135"/>
      <c r="C792" s="135"/>
      <c r="D792" s="135"/>
      <c r="E792" s="136"/>
      <c r="F792" s="136"/>
      <c r="G792" s="136"/>
      <c r="H792" s="136"/>
      <c r="I792" s="136"/>
      <c r="J792" s="136"/>
      <c r="K792" s="136"/>
    </row>
    <row r="793" spans="2:11">
      <c r="B793" s="135"/>
      <c r="C793" s="135"/>
      <c r="D793" s="135"/>
      <c r="E793" s="136"/>
      <c r="F793" s="136"/>
      <c r="G793" s="136"/>
      <c r="H793" s="136"/>
      <c r="I793" s="136"/>
      <c r="J793" s="136"/>
      <c r="K793" s="136"/>
    </row>
    <row r="794" spans="2:11">
      <c r="B794" s="135"/>
      <c r="C794" s="135"/>
      <c r="D794" s="135"/>
      <c r="E794" s="136"/>
      <c r="F794" s="136"/>
      <c r="G794" s="136"/>
      <c r="H794" s="136"/>
      <c r="I794" s="136"/>
      <c r="J794" s="136"/>
      <c r="K794" s="136"/>
    </row>
    <row r="795" spans="2:11">
      <c r="B795" s="135"/>
      <c r="C795" s="135"/>
      <c r="D795" s="135"/>
      <c r="E795" s="136"/>
      <c r="F795" s="136"/>
      <c r="G795" s="136"/>
      <c r="H795" s="136"/>
      <c r="I795" s="136"/>
      <c r="J795" s="136"/>
      <c r="K795" s="136"/>
    </row>
    <row r="796" spans="2:11">
      <c r="B796" s="135"/>
      <c r="C796" s="135"/>
      <c r="D796" s="135"/>
      <c r="E796" s="136"/>
      <c r="F796" s="136"/>
      <c r="G796" s="136"/>
      <c r="H796" s="136"/>
      <c r="I796" s="136"/>
      <c r="J796" s="136"/>
      <c r="K796" s="136"/>
    </row>
    <row r="797" spans="2:11">
      <c r="B797" s="135"/>
      <c r="C797" s="135"/>
      <c r="D797" s="135"/>
      <c r="E797" s="136"/>
      <c r="F797" s="136"/>
      <c r="G797" s="136"/>
      <c r="H797" s="136"/>
      <c r="I797" s="136"/>
      <c r="J797" s="136"/>
      <c r="K797" s="136"/>
    </row>
    <row r="798" spans="2:11">
      <c r="B798" s="135"/>
      <c r="C798" s="135"/>
      <c r="D798" s="135"/>
      <c r="E798" s="136"/>
      <c r="F798" s="136"/>
      <c r="G798" s="136"/>
      <c r="H798" s="136"/>
      <c r="I798" s="136"/>
      <c r="J798" s="136"/>
      <c r="K798" s="136"/>
    </row>
    <row r="799" spans="2:11">
      <c r="B799" s="135"/>
      <c r="C799" s="135"/>
      <c r="D799" s="135"/>
      <c r="E799" s="136"/>
      <c r="F799" s="136"/>
      <c r="G799" s="136"/>
      <c r="H799" s="136"/>
      <c r="I799" s="136"/>
      <c r="J799" s="136"/>
      <c r="K799" s="136"/>
    </row>
    <row r="800" spans="2:11">
      <c r="B800" s="135"/>
      <c r="C800" s="135"/>
      <c r="D800" s="135"/>
      <c r="E800" s="136"/>
      <c r="F800" s="136"/>
      <c r="G800" s="136"/>
      <c r="H800" s="136"/>
      <c r="I800" s="136"/>
      <c r="J800" s="136"/>
      <c r="K800" s="136"/>
    </row>
    <row r="801" spans="2:11">
      <c r="B801" s="135"/>
      <c r="C801" s="135"/>
      <c r="D801" s="135"/>
      <c r="E801" s="136"/>
      <c r="F801" s="136"/>
      <c r="G801" s="136"/>
      <c r="H801" s="136"/>
      <c r="I801" s="136"/>
      <c r="J801" s="136"/>
      <c r="K801" s="136"/>
    </row>
    <row r="802" spans="2:11">
      <c r="B802" s="135"/>
      <c r="C802" s="135"/>
      <c r="D802" s="135"/>
      <c r="E802" s="136"/>
      <c r="F802" s="136"/>
      <c r="G802" s="136"/>
      <c r="H802" s="136"/>
      <c r="I802" s="136"/>
      <c r="J802" s="136"/>
      <c r="K802" s="136"/>
    </row>
    <row r="803" spans="2:11">
      <c r="B803" s="135"/>
      <c r="C803" s="135"/>
      <c r="D803" s="135"/>
      <c r="E803" s="136"/>
      <c r="F803" s="136"/>
      <c r="G803" s="136"/>
      <c r="H803" s="136"/>
      <c r="I803" s="136"/>
      <c r="J803" s="136"/>
      <c r="K803" s="136"/>
    </row>
    <row r="804" spans="2:11">
      <c r="B804" s="135"/>
      <c r="C804" s="135"/>
      <c r="D804" s="135"/>
      <c r="E804" s="136"/>
      <c r="F804" s="136"/>
      <c r="G804" s="136"/>
      <c r="H804" s="136"/>
      <c r="I804" s="136"/>
      <c r="J804" s="136"/>
      <c r="K804" s="136"/>
    </row>
    <row r="805" spans="2:11">
      <c r="B805" s="135"/>
      <c r="C805" s="135"/>
      <c r="D805" s="135"/>
      <c r="E805" s="136"/>
      <c r="F805" s="136"/>
      <c r="G805" s="136"/>
      <c r="H805" s="136"/>
      <c r="I805" s="136"/>
      <c r="J805" s="136"/>
      <c r="K805" s="136"/>
    </row>
    <row r="806" spans="2:11">
      <c r="B806" s="135"/>
      <c r="C806" s="135"/>
      <c r="D806" s="135"/>
      <c r="E806" s="136"/>
      <c r="F806" s="136"/>
      <c r="G806" s="136"/>
      <c r="H806" s="136"/>
      <c r="I806" s="136"/>
      <c r="J806" s="136"/>
      <c r="K806" s="136"/>
    </row>
    <row r="807" spans="2:11">
      <c r="B807" s="135"/>
      <c r="C807" s="135"/>
      <c r="D807" s="135"/>
      <c r="E807" s="136"/>
      <c r="F807" s="136"/>
      <c r="G807" s="136"/>
      <c r="H807" s="136"/>
      <c r="I807" s="136"/>
      <c r="J807" s="136"/>
      <c r="K807" s="136"/>
    </row>
    <row r="808" spans="2:11">
      <c r="B808" s="135"/>
      <c r="C808" s="135"/>
      <c r="D808" s="135"/>
      <c r="E808" s="136"/>
      <c r="F808" s="136"/>
      <c r="G808" s="136"/>
      <c r="H808" s="136"/>
      <c r="I808" s="136"/>
      <c r="J808" s="136"/>
      <c r="K808" s="136"/>
    </row>
    <row r="809" spans="2:11">
      <c r="B809" s="135"/>
      <c r="C809" s="135"/>
      <c r="D809" s="135"/>
      <c r="E809" s="136"/>
      <c r="F809" s="136"/>
      <c r="G809" s="136"/>
      <c r="H809" s="136"/>
      <c r="I809" s="136"/>
      <c r="J809" s="136"/>
      <c r="K809" s="136"/>
    </row>
    <row r="810" spans="2:11">
      <c r="B810" s="135"/>
      <c r="C810" s="135"/>
      <c r="D810" s="135"/>
      <c r="E810" s="136"/>
      <c r="F810" s="136"/>
      <c r="G810" s="136"/>
      <c r="H810" s="136"/>
      <c r="I810" s="136"/>
      <c r="J810" s="136"/>
      <c r="K810" s="136"/>
    </row>
    <row r="811" spans="2:11">
      <c r="B811" s="135"/>
      <c r="C811" s="135"/>
      <c r="D811" s="135"/>
      <c r="E811" s="136"/>
      <c r="F811" s="136"/>
      <c r="G811" s="136"/>
      <c r="H811" s="136"/>
      <c r="I811" s="136"/>
      <c r="J811" s="136"/>
      <c r="K811" s="136"/>
    </row>
    <row r="812" spans="2:11">
      <c r="B812" s="135"/>
      <c r="C812" s="135"/>
      <c r="D812" s="135"/>
      <c r="E812" s="136"/>
      <c r="F812" s="136"/>
      <c r="G812" s="136"/>
      <c r="H812" s="136"/>
      <c r="I812" s="136"/>
      <c r="J812" s="136"/>
      <c r="K812" s="136"/>
    </row>
    <row r="813" spans="2:11">
      <c r="B813" s="135"/>
      <c r="C813" s="135"/>
      <c r="D813" s="135"/>
      <c r="E813" s="136"/>
      <c r="F813" s="136"/>
      <c r="G813" s="136"/>
      <c r="H813" s="136"/>
      <c r="I813" s="136"/>
      <c r="J813" s="136"/>
      <c r="K813" s="136"/>
    </row>
    <row r="814" spans="2:11">
      <c r="B814" s="135"/>
      <c r="C814" s="135"/>
      <c r="D814" s="135"/>
      <c r="E814" s="136"/>
      <c r="F814" s="136"/>
      <c r="G814" s="136"/>
      <c r="H814" s="136"/>
      <c r="I814" s="136"/>
      <c r="J814" s="136"/>
      <c r="K814" s="136"/>
    </row>
    <row r="815" spans="2:11">
      <c r="B815" s="135"/>
      <c r="C815" s="135"/>
      <c r="D815" s="135"/>
      <c r="E815" s="136"/>
      <c r="F815" s="136"/>
      <c r="G815" s="136"/>
      <c r="H815" s="136"/>
      <c r="I815" s="136"/>
      <c r="J815" s="136"/>
      <c r="K815" s="136"/>
    </row>
    <row r="816" spans="2:11">
      <c r="B816" s="135"/>
      <c r="C816" s="135"/>
      <c r="D816" s="135"/>
      <c r="E816" s="136"/>
      <c r="F816" s="136"/>
      <c r="G816" s="136"/>
      <c r="H816" s="136"/>
      <c r="I816" s="136"/>
      <c r="J816" s="136"/>
      <c r="K816" s="136"/>
    </row>
    <row r="817" spans="2:11">
      <c r="B817" s="135"/>
      <c r="C817" s="135"/>
      <c r="D817" s="135"/>
      <c r="E817" s="136"/>
      <c r="F817" s="136"/>
      <c r="G817" s="136"/>
      <c r="H817" s="136"/>
      <c r="I817" s="136"/>
      <c r="J817" s="136"/>
      <c r="K817" s="136"/>
    </row>
    <row r="818" spans="2:11">
      <c r="B818" s="135"/>
      <c r="C818" s="135"/>
      <c r="D818" s="135"/>
      <c r="E818" s="136"/>
      <c r="F818" s="136"/>
      <c r="G818" s="136"/>
      <c r="H818" s="136"/>
      <c r="I818" s="136"/>
      <c r="J818" s="136"/>
      <c r="K818" s="136"/>
    </row>
    <row r="819" spans="2:11">
      <c r="B819" s="135"/>
      <c r="C819" s="135"/>
      <c r="D819" s="135"/>
      <c r="E819" s="136"/>
      <c r="F819" s="136"/>
      <c r="G819" s="136"/>
      <c r="H819" s="136"/>
      <c r="I819" s="136"/>
      <c r="J819" s="136"/>
      <c r="K819" s="136"/>
    </row>
    <row r="820" spans="2:11">
      <c r="B820" s="135"/>
      <c r="C820" s="135"/>
      <c r="D820" s="135"/>
      <c r="E820" s="136"/>
      <c r="F820" s="136"/>
      <c r="G820" s="136"/>
      <c r="H820" s="136"/>
      <c r="I820" s="136"/>
      <c r="J820" s="136"/>
      <c r="K820" s="136"/>
    </row>
    <row r="821" spans="2:11">
      <c r="B821" s="135"/>
      <c r="C821" s="135"/>
      <c r="D821" s="135"/>
      <c r="E821" s="136"/>
      <c r="F821" s="136"/>
      <c r="G821" s="136"/>
      <c r="H821" s="136"/>
      <c r="I821" s="136"/>
      <c r="J821" s="136"/>
      <c r="K821" s="136"/>
    </row>
    <row r="822" spans="2:11">
      <c r="B822" s="135"/>
      <c r="C822" s="135"/>
      <c r="D822" s="135"/>
      <c r="E822" s="136"/>
      <c r="F822" s="136"/>
      <c r="G822" s="136"/>
      <c r="H822" s="136"/>
      <c r="I822" s="136"/>
      <c r="J822" s="136"/>
      <c r="K822" s="136"/>
    </row>
    <row r="823" spans="2:11">
      <c r="B823" s="135"/>
      <c r="C823" s="135"/>
      <c r="D823" s="135"/>
      <c r="E823" s="136"/>
      <c r="F823" s="136"/>
      <c r="G823" s="136"/>
      <c r="H823" s="136"/>
      <c r="I823" s="136"/>
      <c r="J823" s="136"/>
      <c r="K823" s="136"/>
    </row>
    <row r="824" spans="2:11">
      <c r="B824" s="135"/>
      <c r="C824" s="135"/>
      <c r="D824" s="135"/>
      <c r="E824" s="136"/>
      <c r="F824" s="136"/>
      <c r="G824" s="136"/>
      <c r="H824" s="136"/>
      <c r="I824" s="136"/>
      <c r="J824" s="136"/>
      <c r="K824" s="136"/>
    </row>
    <row r="825" spans="2:11">
      <c r="B825" s="135"/>
      <c r="C825" s="135"/>
      <c r="D825" s="135"/>
      <c r="E825" s="136"/>
      <c r="F825" s="136"/>
      <c r="G825" s="136"/>
      <c r="H825" s="136"/>
      <c r="I825" s="136"/>
      <c r="J825" s="136"/>
      <c r="K825" s="136"/>
    </row>
    <row r="826" spans="2:11">
      <c r="B826" s="135"/>
      <c r="C826" s="135"/>
      <c r="D826" s="135"/>
      <c r="E826" s="136"/>
      <c r="F826" s="136"/>
      <c r="G826" s="136"/>
      <c r="H826" s="136"/>
      <c r="I826" s="136"/>
      <c r="J826" s="136"/>
      <c r="K826" s="136"/>
    </row>
    <row r="827" spans="2:11">
      <c r="B827" s="135"/>
      <c r="C827" s="135"/>
      <c r="D827" s="135"/>
      <c r="E827" s="136"/>
      <c r="F827" s="136"/>
      <c r="G827" s="136"/>
      <c r="H827" s="136"/>
      <c r="I827" s="136"/>
      <c r="J827" s="136"/>
      <c r="K827" s="136"/>
    </row>
    <row r="828" spans="2:11">
      <c r="B828" s="135"/>
      <c r="C828" s="135"/>
      <c r="D828" s="135"/>
      <c r="E828" s="136"/>
      <c r="F828" s="136"/>
      <c r="G828" s="136"/>
      <c r="H828" s="136"/>
      <c r="I828" s="136"/>
      <c r="J828" s="136"/>
      <c r="K828" s="136"/>
    </row>
    <row r="829" spans="2:11">
      <c r="B829" s="135"/>
      <c r="C829" s="135"/>
      <c r="D829" s="135"/>
      <c r="E829" s="136"/>
      <c r="F829" s="136"/>
      <c r="G829" s="136"/>
      <c r="H829" s="136"/>
      <c r="I829" s="136"/>
      <c r="J829" s="136"/>
      <c r="K829" s="136"/>
    </row>
    <row r="830" spans="2:11">
      <c r="B830" s="135"/>
      <c r="C830" s="135"/>
      <c r="D830" s="135"/>
      <c r="E830" s="136"/>
      <c r="F830" s="136"/>
      <c r="G830" s="136"/>
      <c r="H830" s="136"/>
      <c r="I830" s="136"/>
      <c r="J830" s="136"/>
      <c r="K830" s="136"/>
    </row>
    <row r="831" spans="2:11">
      <c r="B831" s="135"/>
      <c r="C831" s="135"/>
      <c r="D831" s="135"/>
      <c r="E831" s="136"/>
      <c r="F831" s="136"/>
      <c r="G831" s="136"/>
      <c r="H831" s="136"/>
      <c r="I831" s="136"/>
      <c r="J831" s="136"/>
      <c r="K831" s="136"/>
    </row>
    <row r="832" spans="2:11">
      <c r="B832" s="135"/>
      <c r="C832" s="135"/>
      <c r="D832" s="135"/>
      <c r="E832" s="136"/>
      <c r="F832" s="136"/>
      <c r="G832" s="136"/>
      <c r="H832" s="136"/>
      <c r="I832" s="136"/>
      <c r="J832" s="136"/>
      <c r="K832" s="136"/>
    </row>
    <row r="833" spans="2:11">
      <c r="B833" s="135"/>
      <c r="C833" s="135"/>
      <c r="D833" s="135"/>
      <c r="E833" s="136"/>
      <c r="F833" s="136"/>
      <c r="G833" s="136"/>
      <c r="H833" s="136"/>
      <c r="I833" s="136"/>
      <c r="J833" s="136"/>
      <c r="K833" s="136"/>
    </row>
    <row r="834" spans="2:11">
      <c r="B834" s="135"/>
      <c r="C834" s="135"/>
      <c r="D834" s="135"/>
      <c r="E834" s="136"/>
      <c r="F834" s="136"/>
      <c r="G834" s="136"/>
      <c r="H834" s="136"/>
      <c r="I834" s="136"/>
      <c r="J834" s="136"/>
      <c r="K834" s="136"/>
    </row>
    <row r="835" spans="2:11">
      <c r="B835" s="135"/>
      <c r="C835" s="135"/>
      <c r="D835" s="135"/>
      <c r="E835" s="136"/>
      <c r="F835" s="136"/>
      <c r="G835" s="136"/>
      <c r="H835" s="136"/>
      <c r="I835" s="136"/>
      <c r="J835" s="136"/>
      <c r="K835" s="136"/>
    </row>
    <row r="836" spans="2:11">
      <c r="B836" s="135"/>
      <c r="C836" s="135"/>
      <c r="D836" s="135"/>
      <c r="E836" s="136"/>
      <c r="F836" s="136"/>
      <c r="G836" s="136"/>
      <c r="H836" s="136"/>
      <c r="I836" s="136"/>
      <c r="J836" s="136"/>
      <c r="K836" s="136"/>
    </row>
    <row r="837" spans="2:11">
      <c r="B837" s="135"/>
      <c r="C837" s="135"/>
      <c r="D837" s="135"/>
      <c r="E837" s="136"/>
      <c r="F837" s="136"/>
      <c r="G837" s="136"/>
      <c r="H837" s="136"/>
      <c r="I837" s="136"/>
      <c r="J837" s="136"/>
      <c r="K837" s="136"/>
    </row>
    <row r="838" spans="2:11">
      <c r="B838" s="135"/>
      <c r="C838" s="135"/>
      <c r="D838" s="135"/>
      <c r="E838" s="136"/>
      <c r="F838" s="136"/>
      <c r="G838" s="136"/>
      <c r="H838" s="136"/>
      <c r="I838" s="136"/>
      <c r="J838" s="136"/>
      <c r="K838" s="136"/>
    </row>
    <row r="839" spans="2:11">
      <c r="B839" s="135"/>
      <c r="C839" s="135"/>
      <c r="D839" s="135"/>
      <c r="E839" s="136"/>
      <c r="F839" s="136"/>
      <c r="G839" s="136"/>
      <c r="H839" s="136"/>
      <c r="I839" s="136"/>
      <c r="J839" s="136"/>
      <c r="K839" s="136"/>
    </row>
    <row r="840" spans="2:11">
      <c r="B840" s="135"/>
      <c r="C840" s="135"/>
      <c r="D840" s="135"/>
      <c r="E840" s="136"/>
      <c r="F840" s="136"/>
      <c r="G840" s="136"/>
      <c r="H840" s="136"/>
      <c r="I840" s="136"/>
      <c r="J840" s="136"/>
      <c r="K840" s="136"/>
    </row>
    <row r="841" spans="2:11">
      <c r="B841" s="135"/>
      <c r="C841" s="135"/>
      <c r="D841" s="135"/>
      <c r="E841" s="136"/>
      <c r="F841" s="136"/>
      <c r="G841" s="136"/>
      <c r="H841" s="136"/>
      <c r="I841" s="136"/>
      <c r="J841" s="136"/>
      <c r="K841" s="136"/>
    </row>
    <row r="842" spans="2:11">
      <c r="B842" s="135"/>
      <c r="C842" s="135"/>
      <c r="D842" s="135"/>
      <c r="E842" s="136"/>
      <c r="F842" s="136"/>
      <c r="G842" s="136"/>
      <c r="H842" s="136"/>
      <c r="I842" s="136"/>
      <c r="J842" s="136"/>
      <c r="K842" s="136"/>
    </row>
    <row r="843" spans="2:11">
      <c r="B843" s="135"/>
      <c r="C843" s="135"/>
      <c r="D843" s="135"/>
      <c r="E843" s="136"/>
      <c r="F843" s="136"/>
      <c r="G843" s="136"/>
      <c r="H843" s="136"/>
      <c r="I843" s="136"/>
      <c r="J843" s="136"/>
      <c r="K843" s="136"/>
    </row>
    <row r="844" spans="2:11">
      <c r="B844" s="135"/>
      <c r="C844" s="135"/>
      <c r="D844" s="135"/>
      <c r="E844" s="136"/>
      <c r="F844" s="136"/>
      <c r="G844" s="136"/>
      <c r="H844" s="136"/>
      <c r="I844" s="136"/>
      <c r="J844" s="136"/>
      <c r="K844" s="136"/>
    </row>
    <row r="845" spans="2:11">
      <c r="B845" s="135"/>
      <c r="C845" s="135"/>
      <c r="D845" s="135"/>
      <c r="E845" s="136"/>
      <c r="F845" s="136"/>
      <c r="G845" s="136"/>
      <c r="H845" s="136"/>
      <c r="I845" s="136"/>
      <c r="J845" s="136"/>
      <c r="K845" s="136"/>
    </row>
    <row r="846" spans="2:11">
      <c r="B846" s="135"/>
      <c r="C846" s="135"/>
      <c r="D846" s="135"/>
      <c r="E846" s="136"/>
      <c r="F846" s="136"/>
      <c r="G846" s="136"/>
      <c r="H846" s="136"/>
      <c r="I846" s="136"/>
      <c r="J846" s="136"/>
      <c r="K846" s="136"/>
    </row>
    <row r="847" spans="2:11">
      <c r="B847" s="135"/>
      <c r="C847" s="135"/>
      <c r="D847" s="135"/>
      <c r="E847" s="136"/>
      <c r="F847" s="136"/>
      <c r="G847" s="136"/>
      <c r="H847" s="136"/>
      <c r="I847" s="136"/>
      <c r="J847" s="136"/>
      <c r="K847" s="136"/>
    </row>
    <row r="848" spans="2:11">
      <c r="B848" s="135"/>
      <c r="C848" s="135"/>
      <c r="D848" s="135"/>
      <c r="E848" s="136"/>
      <c r="F848" s="136"/>
      <c r="G848" s="136"/>
      <c r="H848" s="136"/>
      <c r="I848" s="136"/>
      <c r="J848" s="136"/>
      <c r="K848" s="136"/>
    </row>
    <row r="849" spans="2:11">
      <c r="B849" s="135"/>
      <c r="C849" s="135"/>
      <c r="D849" s="135"/>
      <c r="E849" s="136"/>
      <c r="F849" s="136"/>
      <c r="G849" s="136"/>
      <c r="H849" s="136"/>
      <c r="I849" s="136"/>
      <c r="J849" s="136"/>
      <c r="K849" s="136"/>
    </row>
    <row r="850" spans="2:11">
      <c r="B850" s="135"/>
      <c r="C850" s="135"/>
      <c r="D850" s="135"/>
      <c r="E850" s="136"/>
      <c r="F850" s="136"/>
      <c r="G850" s="136"/>
      <c r="H850" s="136"/>
      <c r="I850" s="136"/>
      <c r="J850" s="136"/>
      <c r="K850" s="136"/>
    </row>
    <row r="851" spans="2:11">
      <c r="B851" s="135"/>
      <c r="C851" s="135"/>
      <c r="D851" s="135"/>
      <c r="E851" s="136"/>
      <c r="F851" s="136"/>
      <c r="G851" s="136"/>
      <c r="H851" s="136"/>
      <c r="I851" s="136"/>
      <c r="J851" s="136"/>
      <c r="K851" s="136"/>
    </row>
    <row r="852" spans="2:11">
      <c r="B852" s="135"/>
      <c r="C852" s="135"/>
      <c r="D852" s="135"/>
      <c r="E852" s="136"/>
      <c r="F852" s="136"/>
      <c r="G852" s="136"/>
      <c r="H852" s="136"/>
      <c r="I852" s="136"/>
      <c r="J852" s="136"/>
      <c r="K852" s="136"/>
    </row>
    <row r="853" spans="2:11">
      <c r="B853" s="135"/>
      <c r="C853" s="135"/>
      <c r="D853" s="135"/>
      <c r="E853" s="136"/>
      <c r="F853" s="136"/>
      <c r="G853" s="136"/>
      <c r="H853" s="136"/>
      <c r="I853" s="136"/>
      <c r="J853" s="136"/>
      <c r="K853" s="136"/>
    </row>
    <row r="854" spans="2:11">
      <c r="B854" s="135"/>
      <c r="C854" s="135"/>
      <c r="D854" s="135"/>
      <c r="E854" s="136"/>
      <c r="F854" s="136"/>
      <c r="G854" s="136"/>
      <c r="H854" s="136"/>
      <c r="I854" s="136"/>
      <c r="J854" s="136"/>
      <c r="K854" s="136"/>
    </row>
    <row r="855" spans="2:11">
      <c r="B855" s="135"/>
      <c r="C855" s="135"/>
      <c r="D855" s="135"/>
      <c r="E855" s="136"/>
      <c r="F855" s="136"/>
      <c r="G855" s="136"/>
      <c r="H855" s="136"/>
      <c r="I855" s="136"/>
      <c r="J855" s="136"/>
      <c r="K855" s="136"/>
    </row>
    <row r="856" spans="2:11">
      <c r="B856" s="135"/>
      <c r="C856" s="135"/>
      <c r="D856" s="135"/>
      <c r="E856" s="136"/>
      <c r="F856" s="136"/>
      <c r="G856" s="136"/>
      <c r="H856" s="136"/>
      <c r="I856" s="136"/>
      <c r="J856" s="136"/>
      <c r="K856" s="136"/>
    </row>
    <row r="857" spans="2:11">
      <c r="B857" s="135"/>
      <c r="C857" s="135"/>
      <c r="D857" s="135"/>
      <c r="E857" s="136"/>
      <c r="F857" s="136"/>
      <c r="G857" s="136"/>
      <c r="H857" s="136"/>
      <c r="I857" s="136"/>
      <c r="J857" s="136"/>
      <c r="K857" s="136"/>
    </row>
    <row r="858" spans="2:11">
      <c r="B858" s="135"/>
      <c r="C858" s="135"/>
      <c r="D858" s="135"/>
      <c r="E858" s="136"/>
      <c r="F858" s="136"/>
      <c r="G858" s="136"/>
      <c r="H858" s="136"/>
      <c r="I858" s="136"/>
      <c r="J858" s="136"/>
      <c r="K858" s="136"/>
    </row>
    <row r="859" spans="2:11">
      <c r="B859" s="135"/>
      <c r="C859" s="135"/>
      <c r="D859" s="135"/>
      <c r="E859" s="136"/>
      <c r="F859" s="136"/>
      <c r="G859" s="136"/>
      <c r="H859" s="136"/>
      <c r="I859" s="136"/>
      <c r="J859" s="136"/>
      <c r="K859" s="136"/>
    </row>
    <row r="860" spans="2:11">
      <c r="B860" s="135"/>
      <c r="C860" s="135"/>
      <c r="D860" s="135"/>
      <c r="E860" s="136"/>
      <c r="F860" s="136"/>
      <c r="G860" s="136"/>
      <c r="H860" s="136"/>
      <c r="I860" s="136"/>
      <c r="J860" s="136"/>
      <c r="K860" s="136"/>
    </row>
    <row r="861" spans="2:11">
      <c r="B861" s="135"/>
      <c r="C861" s="135"/>
      <c r="D861" s="135"/>
      <c r="E861" s="136"/>
      <c r="F861" s="136"/>
      <c r="G861" s="136"/>
      <c r="H861" s="136"/>
      <c r="I861" s="136"/>
      <c r="J861" s="136"/>
      <c r="K861" s="136"/>
    </row>
    <row r="862" spans="2:11">
      <c r="B862" s="135"/>
      <c r="C862" s="135"/>
      <c r="D862" s="135"/>
      <c r="E862" s="136"/>
      <c r="F862" s="136"/>
      <c r="G862" s="136"/>
      <c r="H862" s="136"/>
      <c r="I862" s="136"/>
      <c r="J862" s="136"/>
      <c r="K862" s="136"/>
    </row>
    <row r="863" spans="2:11">
      <c r="B863" s="135"/>
      <c r="C863" s="135"/>
      <c r="D863" s="135"/>
      <c r="E863" s="136"/>
      <c r="F863" s="136"/>
      <c r="G863" s="136"/>
      <c r="H863" s="136"/>
      <c r="I863" s="136"/>
      <c r="J863" s="136"/>
      <c r="K863" s="136"/>
    </row>
    <row r="864" spans="2:11">
      <c r="B864" s="135"/>
      <c r="C864" s="135"/>
      <c r="D864" s="135"/>
      <c r="E864" s="136"/>
      <c r="F864" s="136"/>
      <c r="G864" s="136"/>
      <c r="H864" s="136"/>
      <c r="I864" s="136"/>
      <c r="J864" s="136"/>
      <c r="K864" s="136"/>
    </row>
    <row r="865" spans="2:11">
      <c r="B865" s="135"/>
      <c r="C865" s="135"/>
      <c r="D865" s="135"/>
      <c r="E865" s="136"/>
      <c r="F865" s="136"/>
      <c r="G865" s="136"/>
      <c r="H865" s="136"/>
      <c r="I865" s="136"/>
      <c r="J865" s="136"/>
      <c r="K865" s="136"/>
    </row>
    <row r="866" spans="2:11">
      <c r="B866" s="135"/>
      <c r="C866" s="135"/>
      <c r="D866" s="135"/>
      <c r="E866" s="136"/>
      <c r="F866" s="136"/>
      <c r="G866" s="136"/>
      <c r="H866" s="136"/>
      <c r="I866" s="136"/>
      <c r="J866" s="136"/>
      <c r="K866" s="136"/>
    </row>
    <row r="867" spans="2:11">
      <c r="B867" s="135"/>
      <c r="C867" s="135"/>
      <c r="D867" s="135"/>
      <c r="E867" s="136"/>
      <c r="F867" s="136"/>
      <c r="G867" s="136"/>
      <c r="H867" s="136"/>
      <c r="I867" s="136"/>
      <c r="J867" s="136"/>
      <c r="K867" s="136"/>
    </row>
    <row r="868" spans="2:11">
      <c r="B868" s="135"/>
      <c r="C868" s="135"/>
      <c r="D868" s="135"/>
      <c r="E868" s="136"/>
      <c r="F868" s="136"/>
      <c r="G868" s="136"/>
      <c r="H868" s="136"/>
      <c r="I868" s="136"/>
      <c r="J868" s="136"/>
      <c r="K868" s="136"/>
    </row>
    <row r="869" spans="2:11">
      <c r="B869" s="135"/>
      <c r="C869" s="135"/>
      <c r="D869" s="135"/>
      <c r="E869" s="136"/>
      <c r="F869" s="136"/>
      <c r="G869" s="136"/>
      <c r="H869" s="136"/>
      <c r="I869" s="136"/>
      <c r="J869" s="136"/>
      <c r="K869" s="136"/>
    </row>
    <row r="870" spans="2:11">
      <c r="B870" s="135"/>
      <c r="C870" s="135"/>
      <c r="D870" s="135"/>
      <c r="E870" s="136"/>
      <c r="F870" s="136"/>
      <c r="G870" s="136"/>
      <c r="H870" s="136"/>
      <c r="I870" s="136"/>
      <c r="J870" s="136"/>
      <c r="K870" s="136"/>
    </row>
    <row r="871" spans="2:11">
      <c r="B871" s="135"/>
      <c r="C871" s="135"/>
      <c r="D871" s="135"/>
      <c r="E871" s="136"/>
      <c r="F871" s="136"/>
      <c r="G871" s="136"/>
      <c r="H871" s="136"/>
      <c r="I871" s="136"/>
      <c r="J871" s="136"/>
      <c r="K871" s="136"/>
    </row>
    <row r="872" spans="2:11">
      <c r="B872" s="135"/>
      <c r="C872" s="135"/>
      <c r="D872" s="135"/>
      <c r="E872" s="136"/>
      <c r="F872" s="136"/>
      <c r="G872" s="136"/>
      <c r="H872" s="136"/>
      <c r="I872" s="136"/>
      <c r="J872" s="136"/>
      <c r="K872" s="136"/>
    </row>
    <row r="873" spans="2:11">
      <c r="B873" s="135"/>
      <c r="C873" s="135"/>
      <c r="D873" s="135"/>
      <c r="E873" s="136"/>
      <c r="F873" s="136"/>
      <c r="G873" s="136"/>
      <c r="H873" s="136"/>
      <c r="I873" s="136"/>
      <c r="J873" s="136"/>
      <c r="K873" s="136"/>
    </row>
    <row r="874" spans="2:11">
      <c r="B874" s="135"/>
      <c r="C874" s="135"/>
      <c r="D874" s="135"/>
      <c r="E874" s="136"/>
      <c r="F874" s="136"/>
      <c r="G874" s="136"/>
      <c r="H874" s="136"/>
      <c r="I874" s="136"/>
      <c r="J874" s="136"/>
      <c r="K874" s="136"/>
    </row>
    <row r="875" spans="2:11">
      <c r="B875" s="135"/>
      <c r="C875" s="135"/>
      <c r="D875" s="135"/>
      <c r="E875" s="136"/>
      <c r="F875" s="136"/>
      <c r="G875" s="136"/>
      <c r="H875" s="136"/>
      <c r="I875" s="136"/>
      <c r="J875" s="136"/>
      <c r="K875" s="136"/>
    </row>
    <row r="876" spans="2:11">
      <c r="B876" s="135"/>
      <c r="C876" s="135"/>
      <c r="D876" s="135"/>
      <c r="E876" s="136"/>
      <c r="F876" s="136"/>
      <c r="G876" s="136"/>
      <c r="H876" s="136"/>
      <c r="I876" s="136"/>
      <c r="J876" s="136"/>
      <c r="K876" s="136"/>
    </row>
    <row r="877" spans="2:11">
      <c r="B877" s="135"/>
      <c r="C877" s="135"/>
      <c r="D877" s="135"/>
      <c r="E877" s="136"/>
      <c r="F877" s="136"/>
      <c r="G877" s="136"/>
      <c r="H877" s="136"/>
      <c r="I877" s="136"/>
      <c r="J877" s="136"/>
      <c r="K877" s="136"/>
    </row>
    <row r="878" spans="2:11">
      <c r="B878" s="135"/>
      <c r="C878" s="135"/>
      <c r="D878" s="135"/>
      <c r="E878" s="136"/>
      <c r="F878" s="136"/>
      <c r="G878" s="136"/>
      <c r="H878" s="136"/>
      <c r="I878" s="136"/>
      <c r="J878" s="136"/>
      <c r="K878" s="136"/>
    </row>
    <row r="879" spans="2:11">
      <c r="B879" s="135"/>
      <c r="C879" s="135"/>
      <c r="D879" s="135"/>
      <c r="E879" s="136"/>
      <c r="F879" s="136"/>
      <c r="G879" s="136"/>
      <c r="H879" s="136"/>
      <c r="I879" s="136"/>
      <c r="J879" s="136"/>
      <c r="K879" s="136"/>
    </row>
    <row r="880" spans="2:11">
      <c r="B880" s="135"/>
      <c r="C880" s="135"/>
      <c r="D880" s="135"/>
      <c r="E880" s="136"/>
      <c r="F880" s="136"/>
      <c r="G880" s="136"/>
      <c r="H880" s="136"/>
      <c r="I880" s="136"/>
      <c r="J880" s="136"/>
      <c r="K880" s="136"/>
    </row>
    <row r="881" spans="2:11">
      <c r="B881" s="135"/>
      <c r="C881" s="135"/>
      <c r="D881" s="135"/>
      <c r="E881" s="136"/>
      <c r="F881" s="136"/>
      <c r="G881" s="136"/>
      <c r="H881" s="136"/>
      <c r="I881" s="136"/>
      <c r="J881" s="136"/>
      <c r="K881" s="136"/>
    </row>
    <row r="882" spans="2:11">
      <c r="B882" s="135"/>
      <c r="C882" s="135"/>
      <c r="D882" s="135"/>
      <c r="E882" s="136"/>
      <c r="F882" s="136"/>
      <c r="G882" s="136"/>
      <c r="H882" s="136"/>
      <c r="I882" s="136"/>
      <c r="J882" s="136"/>
      <c r="K882" s="136"/>
    </row>
    <row r="883" spans="2:11">
      <c r="B883" s="135"/>
      <c r="C883" s="135"/>
      <c r="D883" s="135"/>
      <c r="E883" s="136"/>
      <c r="F883" s="136"/>
      <c r="G883" s="136"/>
      <c r="H883" s="136"/>
      <c r="I883" s="136"/>
      <c r="J883" s="136"/>
      <c r="K883" s="136"/>
    </row>
    <row r="884" spans="2:11">
      <c r="B884" s="135"/>
      <c r="C884" s="135"/>
      <c r="D884" s="135"/>
      <c r="E884" s="136"/>
      <c r="F884" s="136"/>
      <c r="G884" s="136"/>
      <c r="H884" s="136"/>
      <c r="I884" s="136"/>
      <c r="J884" s="136"/>
      <c r="K884" s="136"/>
    </row>
    <row r="885" spans="2:11">
      <c r="B885" s="135"/>
      <c r="C885" s="135"/>
      <c r="D885" s="135"/>
      <c r="E885" s="136"/>
      <c r="F885" s="136"/>
      <c r="G885" s="136"/>
      <c r="H885" s="136"/>
      <c r="I885" s="136"/>
      <c r="J885" s="136"/>
      <c r="K885" s="136"/>
    </row>
    <row r="886" spans="2:11">
      <c r="B886" s="135"/>
      <c r="C886" s="135"/>
      <c r="D886" s="135"/>
      <c r="E886" s="136"/>
      <c r="F886" s="136"/>
      <c r="G886" s="136"/>
      <c r="H886" s="136"/>
      <c r="I886" s="136"/>
      <c r="J886" s="136"/>
      <c r="K886" s="136"/>
    </row>
    <row r="887" spans="2:11">
      <c r="B887" s="135"/>
      <c r="C887" s="135"/>
      <c r="D887" s="135"/>
      <c r="E887" s="136"/>
      <c r="F887" s="136"/>
      <c r="G887" s="136"/>
      <c r="H887" s="136"/>
      <c r="I887" s="136"/>
      <c r="J887" s="136"/>
      <c r="K887" s="136"/>
    </row>
    <row r="888" spans="2:11">
      <c r="B888" s="135"/>
      <c r="C888" s="135"/>
      <c r="D888" s="135"/>
      <c r="E888" s="136"/>
      <c r="F888" s="136"/>
      <c r="G888" s="136"/>
      <c r="H888" s="136"/>
      <c r="I888" s="136"/>
      <c r="J888" s="136"/>
      <c r="K888" s="136"/>
    </row>
    <row r="889" spans="2:11">
      <c r="B889" s="135"/>
      <c r="C889" s="135"/>
      <c r="D889" s="135"/>
      <c r="E889" s="136"/>
      <c r="F889" s="136"/>
      <c r="G889" s="136"/>
      <c r="H889" s="136"/>
      <c r="I889" s="136"/>
      <c r="J889" s="136"/>
      <c r="K889" s="136"/>
    </row>
    <row r="890" spans="2:11">
      <c r="B890" s="135"/>
      <c r="C890" s="135"/>
      <c r="D890" s="135"/>
      <c r="E890" s="136"/>
      <c r="F890" s="136"/>
      <c r="G890" s="136"/>
      <c r="H890" s="136"/>
      <c r="I890" s="136"/>
      <c r="J890" s="136"/>
      <c r="K890" s="136"/>
    </row>
    <row r="891" spans="2:11">
      <c r="B891" s="135"/>
      <c r="C891" s="135"/>
      <c r="D891" s="135"/>
      <c r="E891" s="136"/>
      <c r="F891" s="136"/>
      <c r="G891" s="136"/>
      <c r="H891" s="136"/>
      <c r="I891" s="136"/>
      <c r="J891" s="136"/>
      <c r="K891" s="136"/>
    </row>
    <row r="892" spans="2:11">
      <c r="B892" s="135"/>
      <c r="C892" s="135"/>
      <c r="D892" s="135"/>
      <c r="E892" s="136"/>
      <c r="F892" s="136"/>
      <c r="G892" s="136"/>
      <c r="H892" s="136"/>
      <c r="I892" s="136"/>
      <c r="J892" s="136"/>
      <c r="K892" s="136"/>
    </row>
    <row r="893" spans="2:11">
      <c r="B893" s="135"/>
      <c r="C893" s="135"/>
      <c r="D893" s="135"/>
      <c r="E893" s="136"/>
      <c r="F893" s="136"/>
      <c r="G893" s="136"/>
      <c r="H893" s="136"/>
      <c r="I893" s="136"/>
      <c r="J893" s="136"/>
      <c r="K893" s="136"/>
    </row>
    <row r="894" spans="2:11">
      <c r="B894" s="135"/>
      <c r="C894" s="135"/>
      <c r="D894" s="135"/>
      <c r="E894" s="136"/>
      <c r="F894" s="136"/>
      <c r="G894" s="136"/>
      <c r="H894" s="136"/>
      <c r="I894" s="136"/>
      <c r="J894" s="136"/>
      <c r="K894" s="136"/>
    </row>
    <row r="895" spans="2:11">
      <c r="B895" s="135"/>
      <c r="C895" s="135"/>
      <c r="D895" s="135"/>
      <c r="E895" s="136"/>
      <c r="F895" s="136"/>
      <c r="G895" s="136"/>
      <c r="H895" s="136"/>
      <c r="I895" s="136"/>
      <c r="J895" s="136"/>
      <c r="K895" s="136"/>
    </row>
    <row r="896" spans="2:11">
      <c r="B896" s="135"/>
      <c r="C896" s="135"/>
      <c r="D896" s="135"/>
      <c r="E896" s="136"/>
      <c r="F896" s="136"/>
      <c r="G896" s="136"/>
      <c r="H896" s="136"/>
      <c r="I896" s="136"/>
      <c r="J896" s="136"/>
      <c r="K896" s="136"/>
    </row>
    <row r="897" spans="2:11">
      <c r="B897" s="135"/>
      <c r="C897" s="135"/>
      <c r="D897" s="135"/>
      <c r="E897" s="136"/>
      <c r="F897" s="136"/>
      <c r="G897" s="136"/>
      <c r="H897" s="136"/>
      <c r="I897" s="136"/>
      <c r="J897" s="136"/>
      <c r="K897" s="136"/>
    </row>
    <row r="898" spans="2:11">
      <c r="B898" s="135"/>
      <c r="C898" s="135"/>
      <c r="D898" s="135"/>
      <c r="E898" s="136"/>
      <c r="F898" s="136"/>
      <c r="G898" s="136"/>
      <c r="H898" s="136"/>
      <c r="I898" s="136"/>
      <c r="J898" s="136"/>
      <c r="K898" s="136"/>
    </row>
    <row r="899" spans="2:11">
      <c r="B899" s="135"/>
      <c r="C899" s="135"/>
      <c r="D899" s="135"/>
      <c r="E899" s="136"/>
      <c r="F899" s="136"/>
      <c r="G899" s="136"/>
      <c r="H899" s="136"/>
      <c r="I899" s="136"/>
      <c r="J899" s="136"/>
      <c r="K899" s="136"/>
    </row>
    <row r="900" spans="2:11">
      <c r="B900" s="135"/>
      <c r="C900" s="135"/>
      <c r="D900" s="135"/>
      <c r="E900" s="136"/>
      <c r="F900" s="136"/>
      <c r="G900" s="136"/>
      <c r="H900" s="136"/>
      <c r="I900" s="136"/>
      <c r="J900" s="136"/>
      <c r="K900" s="136"/>
    </row>
    <row r="901" spans="2:11">
      <c r="B901" s="135"/>
      <c r="C901" s="135"/>
      <c r="D901" s="135"/>
      <c r="E901" s="136"/>
      <c r="F901" s="136"/>
      <c r="G901" s="136"/>
      <c r="H901" s="136"/>
      <c r="I901" s="136"/>
      <c r="J901" s="136"/>
      <c r="K901" s="136"/>
    </row>
    <row r="902" spans="2:11">
      <c r="B902" s="135"/>
      <c r="C902" s="135"/>
      <c r="D902" s="135"/>
      <c r="E902" s="136"/>
      <c r="F902" s="136"/>
      <c r="G902" s="136"/>
      <c r="H902" s="136"/>
      <c r="I902" s="136"/>
      <c r="J902" s="136"/>
      <c r="K902" s="136"/>
    </row>
    <row r="903" spans="2:11">
      <c r="B903" s="135"/>
      <c r="C903" s="135"/>
      <c r="D903" s="135"/>
      <c r="E903" s="136"/>
      <c r="F903" s="136"/>
      <c r="G903" s="136"/>
      <c r="H903" s="136"/>
      <c r="I903" s="136"/>
      <c r="J903" s="136"/>
      <c r="K903" s="136"/>
    </row>
    <row r="904" spans="2:11">
      <c r="B904" s="135"/>
      <c r="C904" s="135"/>
      <c r="D904" s="135"/>
      <c r="E904" s="136"/>
      <c r="F904" s="136"/>
      <c r="G904" s="136"/>
      <c r="H904" s="136"/>
      <c r="I904" s="136"/>
      <c r="J904" s="136"/>
      <c r="K904" s="136"/>
    </row>
    <row r="905" spans="2:11">
      <c r="B905" s="135"/>
      <c r="C905" s="135"/>
      <c r="D905" s="135"/>
      <c r="E905" s="136"/>
      <c r="F905" s="136"/>
      <c r="G905" s="136"/>
      <c r="H905" s="136"/>
      <c r="I905" s="136"/>
      <c r="J905" s="136"/>
      <c r="K905" s="136"/>
    </row>
    <row r="906" spans="2:11">
      <c r="B906" s="135"/>
      <c r="C906" s="135"/>
      <c r="D906" s="135"/>
      <c r="E906" s="136"/>
      <c r="F906" s="136"/>
      <c r="G906" s="136"/>
      <c r="H906" s="136"/>
      <c r="I906" s="136"/>
      <c r="J906" s="136"/>
      <c r="K906" s="136"/>
    </row>
    <row r="907" spans="2:11">
      <c r="B907" s="135"/>
      <c r="C907" s="135"/>
      <c r="D907" s="135"/>
      <c r="E907" s="136"/>
      <c r="F907" s="136"/>
      <c r="G907" s="136"/>
      <c r="H907" s="136"/>
      <c r="I907" s="136"/>
      <c r="J907" s="136"/>
      <c r="K907" s="136"/>
    </row>
    <row r="908" spans="2:11">
      <c r="B908" s="135"/>
      <c r="C908" s="135"/>
      <c r="D908" s="135"/>
      <c r="E908" s="136"/>
      <c r="F908" s="136"/>
      <c r="G908" s="136"/>
      <c r="H908" s="136"/>
      <c r="I908" s="136"/>
      <c r="J908" s="136"/>
      <c r="K908" s="136"/>
    </row>
    <row r="909" spans="2:11">
      <c r="B909" s="135"/>
      <c r="C909" s="135"/>
      <c r="D909" s="135"/>
      <c r="E909" s="136"/>
      <c r="F909" s="136"/>
      <c r="G909" s="136"/>
      <c r="H909" s="136"/>
      <c r="I909" s="136"/>
      <c r="J909" s="136"/>
      <c r="K909" s="136"/>
    </row>
    <row r="910" spans="2:11">
      <c r="B910" s="135"/>
      <c r="C910" s="135"/>
      <c r="D910" s="135"/>
      <c r="E910" s="136"/>
      <c r="F910" s="136"/>
      <c r="G910" s="136"/>
      <c r="H910" s="136"/>
      <c r="I910" s="136"/>
      <c r="J910" s="136"/>
      <c r="K910" s="136"/>
    </row>
    <row r="911" spans="2:11">
      <c r="B911" s="135"/>
      <c r="C911" s="135"/>
      <c r="D911" s="135"/>
      <c r="E911" s="136"/>
      <c r="F911" s="136"/>
      <c r="G911" s="136"/>
      <c r="H911" s="136"/>
      <c r="I911" s="136"/>
      <c r="J911" s="136"/>
      <c r="K911" s="136"/>
    </row>
    <row r="912" spans="2:11">
      <c r="B912" s="135"/>
      <c r="C912" s="135"/>
      <c r="D912" s="135"/>
      <c r="E912" s="136"/>
      <c r="F912" s="136"/>
      <c r="G912" s="136"/>
      <c r="H912" s="136"/>
      <c r="I912" s="136"/>
      <c r="J912" s="136"/>
      <c r="K912" s="136"/>
    </row>
    <row r="913" spans="2:11">
      <c r="B913" s="135"/>
      <c r="C913" s="135"/>
      <c r="D913" s="135"/>
      <c r="E913" s="136"/>
      <c r="F913" s="136"/>
      <c r="G913" s="136"/>
      <c r="H913" s="136"/>
      <c r="I913" s="136"/>
      <c r="J913" s="136"/>
      <c r="K913" s="136"/>
    </row>
    <row r="914" spans="2:11">
      <c r="B914" s="135"/>
      <c r="C914" s="135"/>
      <c r="D914" s="135"/>
      <c r="E914" s="136"/>
      <c r="F914" s="136"/>
      <c r="G914" s="136"/>
      <c r="H914" s="136"/>
      <c r="I914" s="136"/>
      <c r="J914" s="136"/>
      <c r="K914" s="136"/>
    </row>
    <row r="915" spans="2:11">
      <c r="B915" s="135"/>
      <c r="C915" s="135"/>
      <c r="D915" s="135"/>
      <c r="E915" s="136"/>
      <c r="F915" s="136"/>
      <c r="G915" s="136"/>
      <c r="H915" s="136"/>
      <c r="I915" s="136"/>
      <c r="J915" s="136"/>
      <c r="K915" s="136"/>
    </row>
    <row r="916" spans="2:11">
      <c r="B916" s="135"/>
      <c r="C916" s="135"/>
      <c r="D916" s="135"/>
      <c r="E916" s="136"/>
      <c r="F916" s="136"/>
      <c r="G916" s="136"/>
      <c r="H916" s="136"/>
      <c r="I916" s="136"/>
      <c r="J916" s="136"/>
      <c r="K916" s="136"/>
    </row>
    <row r="917" spans="2:11">
      <c r="B917" s="135"/>
      <c r="C917" s="135"/>
      <c r="D917" s="135"/>
      <c r="E917" s="136"/>
      <c r="F917" s="136"/>
      <c r="G917" s="136"/>
      <c r="H917" s="136"/>
      <c r="I917" s="136"/>
      <c r="J917" s="136"/>
      <c r="K917" s="136"/>
    </row>
    <row r="918" spans="2:11">
      <c r="B918" s="135"/>
      <c r="C918" s="135"/>
      <c r="D918" s="135"/>
      <c r="E918" s="136"/>
      <c r="F918" s="136"/>
      <c r="G918" s="136"/>
      <c r="H918" s="136"/>
      <c r="I918" s="136"/>
      <c r="J918" s="136"/>
      <c r="K918" s="136"/>
    </row>
    <row r="919" spans="2:11">
      <c r="B919" s="135"/>
      <c r="C919" s="135"/>
      <c r="D919" s="135"/>
      <c r="E919" s="136"/>
      <c r="F919" s="136"/>
      <c r="G919" s="136"/>
      <c r="H919" s="136"/>
      <c r="I919" s="136"/>
      <c r="J919" s="136"/>
      <c r="K919" s="136"/>
    </row>
    <row r="920" spans="2:11">
      <c r="B920" s="135"/>
      <c r="C920" s="135"/>
      <c r="D920" s="135"/>
      <c r="E920" s="136"/>
      <c r="F920" s="136"/>
      <c r="G920" s="136"/>
      <c r="H920" s="136"/>
      <c r="I920" s="136"/>
      <c r="J920" s="136"/>
      <c r="K920" s="136"/>
    </row>
    <row r="921" spans="2:11">
      <c r="B921" s="135"/>
      <c r="C921" s="135"/>
      <c r="D921" s="135"/>
      <c r="E921" s="136"/>
      <c r="F921" s="136"/>
      <c r="G921" s="136"/>
      <c r="H921" s="136"/>
      <c r="I921" s="136"/>
      <c r="J921" s="136"/>
      <c r="K921" s="136"/>
    </row>
    <row r="922" spans="2:11">
      <c r="B922" s="135"/>
      <c r="C922" s="135"/>
      <c r="D922" s="135"/>
      <c r="E922" s="136"/>
      <c r="F922" s="136"/>
      <c r="G922" s="136"/>
      <c r="H922" s="136"/>
      <c r="I922" s="136"/>
      <c r="J922" s="136"/>
      <c r="K922" s="136"/>
    </row>
    <row r="923" spans="2:11">
      <c r="B923" s="135"/>
      <c r="C923" s="135"/>
      <c r="D923" s="135"/>
      <c r="E923" s="136"/>
      <c r="F923" s="136"/>
      <c r="G923" s="136"/>
      <c r="H923" s="136"/>
      <c r="I923" s="136"/>
      <c r="J923" s="136"/>
      <c r="K923" s="136"/>
    </row>
    <row r="924" spans="2:11">
      <c r="B924" s="135"/>
      <c r="C924" s="135"/>
      <c r="D924" s="135"/>
      <c r="E924" s="136"/>
      <c r="F924" s="136"/>
      <c r="G924" s="136"/>
      <c r="H924" s="136"/>
      <c r="I924" s="136"/>
      <c r="J924" s="136"/>
      <c r="K924" s="136"/>
    </row>
    <row r="925" spans="2:11">
      <c r="B925" s="135"/>
      <c r="C925" s="135"/>
      <c r="D925" s="135"/>
      <c r="E925" s="136"/>
      <c r="F925" s="136"/>
      <c r="G925" s="136"/>
      <c r="H925" s="136"/>
      <c r="I925" s="136"/>
      <c r="J925" s="136"/>
      <c r="K925" s="136"/>
    </row>
    <row r="926" spans="2:11">
      <c r="B926" s="135"/>
      <c r="C926" s="135"/>
      <c r="D926" s="135"/>
      <c r="E926" s="136"/>
      <c r="F926" s="136"/>
      <c r="G926" s="136"/>
      <c r="H926" s="136"/>
      <c r="I926" s="136"/>
      <c r="J926" s="136"/>
      <c r="K926" s="136"/>
    </row>
    <row r="927" spans="2:11">
      <c r="B927" s="135"/>
      <c r="C927" s="135"/>
      <c r="D927" s="135"/>
      <c r="E927" s="136"/>
      <c r="F927" s="136"/>
      <c r="G927" s="136"/>
      <c r="H927" s="136"/>
      <c r="I927" s="136"/>
      <c r="J927" s="136"/>
      <c r="K927" s="136"/>
    </row>
    <row r="928" spans="2:11">
      <c r="B928" s="135"/>
      <c r="C928" s="135"/>
      <c r="D928" s="135"/>
      <c r="E928" s="136"/>
      <c r="F928" s="136"/>
      <c r="G928" s="136"/>
      <c r="H928" s="136"/>
      <c r="I928" s="136"/>
      <c r="J928" s="136"/>
      <c r="K928" s="136"/>
    </row>
    <row r="929" spans="2:11">
      <c r="B929" s="135"/>
      <c r="C929" s="135"/>
      <c r="D929" s="135"/>
      <c r="E929" s="136"/>
      <c r="F929" s="136"/>
      <c r="G929" s="136"/>
      <c r="H929" s="136"/>
      <c r="I929" s="136"/>
      <c r="J929" s="136"/>
      <c r="K929" s="136"/>
    </row>
    <row r="930" spans="2:11">
      <c r="B930" s="135"/>
      <c r="C930" s="135"/>
      <c r="D930" s="135"/>
      <c r="E930" s="136"/>
      <c r="F930" s="136"/>
      <c r="G930" s="136"/>
      <c r="H930" s="136"/>
      <c r="I930" s="136"/>
      <c r="J930" s="136"/>
      <c r="K930" s="136"/>
    </row>
    <row r="931" spans="2:11">
      <c r="B931" s="135"/>
      <c r="C931" s="135"/>
      <c r="D931" s="135"/>
      <c r="E931" s="136"/>
      <c r="F931" s="136"/>
      <c r="G931" s="136"/>
      <c r="H931" s="136"/>
      <c r="I931" s="136"/>
      <c r="J931" s="136"/>
      <c r="K931" s="136"/>
    </row>
    <row r="932" spans="2:11">
      <c r="B932" s="135"/>
      <c r="C932" s="135"/>
      <c r="D932" s="135"/>
      <c r="E932" s="136"/>
      <c r="F932" s="136"/>
      <c r="G932" s="136"/>
      <c r="H932" s="136"/>
      <c r="I932" s="136"/>
      <c r="J932" s="136"/>
      <c r="K932" s="136"/>
    </row>
    <row r="933" spans="2:11">
      <c r="B933" s="135"/>
      <c r="C933" s="135"/>
      <c r="D933" s="135"/>
      <c r="E933" s="136"/>
      <c r="F933" s="136"/>
      <c r="G933" s="136"/>
      <c r="H933" s="136"/>
      <c r="I933" s="136"/>
      <c r="J933" s="136"/>
      <c r="K933" s="136"/>
    </row>
    <row r="934" spans="2:11">
      <c r="B934" s="135"/>
      <c r="C934" s="135"/>
      <c r="D934" s="135"/>
      <c r="E934" s="136"/>
      <c r="F934" s="136"/>
      <c r="G934" s="136"/>
      <c r="H934" s="136"/>
      <c r="I934" s="136"/>
      <c r="J934" s="136"/>
      <c r="K934" s="136"/>
    </row>
    <row r="935" spans="2:11">
      <c r="B935" s="135"/>
      <c r="C935" s="135"/>
      <c r="D935" s="135"/>
      <c r="E935" s="136"/>
      <c r="F935" s="136"/>
      <c r="G935" s="136"/>
      <c r="H935" s="136"/>
      <c r="I935" s="136"/>
      <c r="J935" s="136"/>
      <c r="K935" s="136"/>
    </row>
    <row r="936" spans="2:11">
      <c r="B936" s="135"/>
      <c r="C936" s="135"/>
      <c r="D936" s="135"/>
      <c r="E936" s="136"/>
      <c r="F936" s="136"/>
      <c r="G936" s="136"/>
      <c r="H936" s="136"/>
      <c r="I936" s="136"/>
      <c r="J936" s="136"/>
      <c r="K936" s="136"/>
    </row>
    <row r="937" spans="2:11">
      <c r="B937" s="135"/>
      <c r="C937" s="135"/>
      <c r="D937" s="135"/>
      <c r="E937" s="136"/>
      <c r="F937" s="136"/>
      <c r="G937" s="136"/>
      <c r="H937" s="136"/>
      <c r="I937" s="136"/>
      <c r="J937" s="136"/>
      <c r="K937" s="136"/>
    </row>
    <row r="938" spans="2:11">
      <c r="B938" s="135"/>
      <c r="C938" s="135"/>
      <c r="D938" s="135"/>
      <c r="E938" s="136"/>
      <c r="F938" s="136"/>
      <c r="G938" s="136"/>
      <c r="H938" s="136"/>
      <c r="I938" s="136"/>
      <c r="J938" s="136"/>
      <c r="K938" s="136"/>
    </row>
    <row r="939" spans="2:11">
      <c r="B939" s="135"/>
      <c r="C939" s="135"/>
      <c r="D939" s="135"/>
      <c r="E939" s="136"/>
      <c r="F939" s="136"/>
      <c r="G939" s="136"/>
      <c r="H939" s="136"/>
      <c r="I939" s="136"/>
      <c r="J939" s="136"/>
      <c r="K939" s="136"/>
    </row>
    <row r="940" spans="2:11">
      <c r="B940" s="135"/>
      <c r="C940" s="135"/>
      <c r="D940" s="135"/>
      <c r="E940" s="136"/>
      <c r="F940" s="136"/>
      <c r="G940" s="136"/>
      <c r="H940" s="136"/>
      <c r="I940" s="136"/>
      <c r="J940" s="136"/>
      <c r="K940" s="136"/>
    </row>
    <row r="941" spans="2:11">
      <c r="B941" s="135"/>
      <c r="C941" s="135"/>
      <c r="D941" s="135"/>
      <c r="E941" s="136"/>
      <c r="F941" s="136"/>
      <c r="G941" s="136"/>
      <c r="H941" s="136"/>
      <c r="I941" s="136"/>
      <c r="J941" s="136"/>
      <c r="K941" s="136"/>
    </row>
    <row r="942" spans="2:11">
      <c r="B942" s="135"/>
      <c r="C942" s="135"/>
      <c r="D942" s="135"/>
      <c r="E942" s="136"/>
      <c r="F942" s="136"/>
      <c r="G942" s="136"/>
      <c r="H942" s="136"/>
      <c r="I942" s="136"/>
      <c r="J942" s="136"/>
      <c r="K942" s="136"/>
    </row>
    <row r="943" spans="2:11">
      <c r="B943" s="135"/>
      <c r="C943" s="135"/>
      <c r="D943" s="135"/>
      <c r="E943" s="136"/>
      <c r="F943" s="136"/>
      <c r="G943" s="136"/>
      <c r="H943" s="136"/>
      <c r="I943" s="136"/>
      <c r="J943" s="136"/>
      <c r="K943" s="136"/>
    </row>
    <row r="944" spans="2:11">
      <c r="B944" s="135"/>
      <c r="C944" s="135"/>
      <c r="D944" s="135"/>
      <c r="E944" s="136"/>
      <c r="F944" s="136"/>
      <c r="G944" s="136"/>
      <c r="H944" s="136"/>
      <c r="I944" s="136"/>
      <c r="J944" s="136"/>
      <c r="K944" s="136"/>
    </row>
    <row r="945" spans="2:11">
      <c r="B945" s="135"/>
      <c r="C945" s="135"/>
      <c r="D945" s="135"/>
      <c r="E945" s="136"/>
      <c r="F945" s="136"/>
      <c r="G945" s="136"/>
      <c r="H945" s="136"/>
      <c r="I945" s="136"/>
      <c r="J945" s="136"/>
      <c r="K945" s="136"/>
    </row>
    <row r="946" spans="2:11">
      <c r="B946" s="135"/>
      <c r="C946" s="135"/>
      <c r="D946" s="135"/>
      <c r="E946" s="136"/>
      <c r="F946" s="136"/>
      <c r="G946" s="136"/>
      <c r="H946" s="136"/>
      <c r="I946" s="136"/>
      <c r="J946" s="136"/>
      <c r="K946" s="136"/>
    </row>
    <row r="947" spans="2:11">
      <c r="B947" s="135"/>
      <c r="C947" s="135"/>
      <c r="D947" s="135"/>
      <c r="E947" s="136"/>
      <c r="F947" s="136"/>
      <c r="G947" s="136"/>
      <c r="H947" s="136"/>
      <c r="I947" s="136"/>
      <c r="J947" s="136"/>
      <c r="K947" s="136"/>
    </row>
    <row r="948" spans="2:11">
      <c r="B948" s="135"/>
      <c r="C948" s="135"/>
      <c r="D948" s="135"/>
      <c r="E948" s="136"/>
      <c r="F948" s="136"/>
      <c r="G948" s="136"/>
      <c r="H948" s="136"/>
      <c r="I948" s="136"/>
      <c r="J948" s="136"/>
      <c r="K948" s="136"/>
    </row>
    <row r="949" spans="2:11">
      <c r="B949" s="135"/>
      <c r="C949" s="135"/>
      <c r="D949" s="135"/>
      <c r="E949" s="136"/>
      <c r="F949" s="136"/>
      <c r="G949" s="136"/>
      <c r="H949" s="136"/>
      <c r="I949" s="136"/>
      <c r="J949" s="136"/>
      <c r="K949" s="136"/>
    </row>
    <row r="950" spans="2:11">
      <c r="B950" s="135"/>
      <c r="C950" s="135"/>
      <c r="D950" s="135"/>
      <c r="E950" s="136"/>
      <c r="F950" s="136"/>
      <c r="G950" s="136"/>
      <c r="H950" s="136"/>
      <c r="I950" s="136"/>
      <c r="J950" s="136"/>
      <c r="K950" s="136"/>
    </row>
    <row r="951" spans="2:11">
      <c r="B951" s="135"/>
      <c r="C951" s="135"/>
      <c r="D951" s="135"/>
      <c r="E951" s="136"/>
      <c r="F951" s="136"/>
      <c r="G951" s="136"/>
      <c r="H951" s="136"/>
      <c r="I951" s="136"/>
      <c r="J951" s="136"/>
      <c r="K951" s="136"/>
    </row>
    <row r="952" spans="2:11">
      <c r="B952" s="135"/>
      <c r="C952" s="135"/>
      <c r="D952" s="135"/>
      <c r="E952" s="136"/>
      <c r="F952" s="136"/>
      <c r="G952" s="136"/>
      <c r="H952" s="136"/>
      <c r="I952" s="136"/>
      <c r="J952" s="136"/>
      <c r="K952" s="136"/>
    </row>
    <row r="953" spans="2:11">
      <c r="B953" s="135"/>
      <c r="C953" s="135"/>
      <c r="D953" s="135"/>
      <c r="E953" s="136"/>
      <c r="F953" s="136"/>
      <c r="G953" s="136"/>
      <c r="H953" s="136"/>
      <c r="I953" s="136"/>
      <c r="J953" s="136"/>
      <c r="K953" s="136"/>
    </row>
    <row r="954" spans="2:11">
      <c r="B954" s="135"/>
      <c r="C954" s="135"/>
      <c r="D954" s="135"/>
      <c r="E954" s="136"/>
      <c r="F954" s="136"/>
      <c r="G954" s="136"/>
      <c r="H954" s="136"/>
      <c r="I954" s="136"/>
      <c r="J954" s="136"/>
      <c r="K954" s="136"/>
    </row>
    <row r="955" spans="2:11">
      <c r="B955" s="135"/>
      <c r="C955" s="135"/>
      <c r="D955" s="135"/>
      <c r="E955" s="136"/>
      <c r="F955" s="136"/>
      <c r="G955" s="136"/>
      <c r="H955" s="136"/>
      <c r="I955" s="136"/>
      <c r="J955" s="136"/>
      <c r="K955" s="136"/>
    </row>
    <row r="956" spans="2:11">
      <c r="B956" s="135"/>
      <c r="C956" s="135"/>
      <c r="D956" s="135"/>
      <c r="E956" s="136"/>
      <c r="F956" s="136"/>
      <c r="G956" s="136"/>
      <c r="H956" s="136"/>
      <c r="I956" s="136"/>
      <c r="J956" s="136"/>
      <c r="K956" s="136"/>
    </row>
    <row r="957" spans="2:11">
      <c r="B957" s="135"/>
      <c r="C957" s="135"/>
      <c r="D957" s="135"/>
      <c r="E957" s="136"/>
      <c r="F957" s="136"/>
      <c r="G957" s="136"/>
      <c r="H957" s="136"/>
      <c r="I957" s="136"/>
      <c r="J957" s="136"/>
      <c r="K957" s="136"/>
    </row>
    <row r="958" spans="2:11">
      <c r="B958" s="135"/>
      <c r="C958" s="135"/>
      <c r="D958" s="135"/>
      <c r="E958" s="136"/>
      <c r="F958" s="136"/>
      <c r="G958" s="136"/>
      <c r="H958" s="136"/>
      <c r="I958" s="136"/>
      <c r="J958" s="136"/>
      <c r="K958" s="136"/>
    </row>
    <row r="959" spans="2:11">
      <c r="B959" s="135"/>
      <c r="C959" s="135"/>
      <c r="D959" s="135"/>
      <c r="E959" s="136"/>
      <c r="F959" s="136"/>
      <c r="G959" s="136"/>
      <c r="H959" s="136"/>
      <c r="I959" s="136"/>
      <c r="J959" s="136"/>
      <c r="K959" s="136"/>
    </row>
    <row r="960" spans="2:11">
      <c r="B960" s="135"/>
      <c r="C960" s="135"/>
      <c r="D960" s="135"/>
      <c r="E960" s="136"/>
      <c r="F960" s="136"/>
      <c r="G960" s="136"/>
      <c r="H960" s="136"/>
      <c r="I960" s="136"/>
      <c r="J960" s="136"/>
      <c r="K960" s="136"/>
    </row>
    <row r="961" spans="2:11">
      <c r="B961" s="135"/>
      <c r="C961" s="135"/>
      <c r="D961" s="135"/>
      <c r="E961" s="136"/>
      <c r="F961" s="136"/>
      <c r="G961" s="136"/>
      <c r="H961" s="136"/>
      <c r="I961" s="136"/>
      <c r="J961" s="136"/>
      <c r="K961" s="136"/>
    </row>
    <row r="962" spans="2:11">
      <c r="B962" s="135"/>
      <c r="C962" s="135"/>
      <c r="D962" s="135"/>
      <c r="E962" s="136"/>
      <c r="F962" s="136"/>
      <c r="G962" s="136"/>
      <c r="H962" s="136"/>
      <c r="I962" s="136"/>
      <c r="J962" s="136"/>
      <c r="K962" s="136"/>
    </row>
    <row r="963" spans="2:11">
      <c r="B963" s="135"/>
      <c r="C963" s="135"/>
      <c r="D963" s="135"/>
      <c r="E963" s="136"/>
      <c r="F963" s="136"/>
      <c r="G963" s="136"/>
      <c r="H963" s="136"/>
      <c r="I963" s="136"/>
      <c r="J963" s="136"/>
      <c r="K963" s="136"/>
    </row>
    <row r="964" spans="2:11">
      <c r="B964" s="135"/>
      <c r="C964" s="135"/>
      <c r="D964" s="135"/>
      <c r="E964" s="136"/>
      <c r="F964" s="136"/>
      <c r="G964" s="136"/>
      <c r="H964" s="136"/>
      <c r="I964" s="136"/>
      <c r="J964" s="136"/>
      <c r="K964" s="136"/>
    </row>
    <row r="965" spans="2:11">
      <c r="B965" s="135"/>
      <c r="C965" s="135"/>
      <c r="D965" s="135"/>
      <c r="E965" s="136"/>
      <c r="F965" s="136"/>
      <c r="G965" s="136"/>
      <c r="H965" s="136"/>
      <c r="I965" s="136"/>
      <c r="J965" s="136"/>
      <c r="K965" s="136"/>
    </row>
    <row r="966" spans="2:11">
      <c r="B966" s="135"/>
      <c r="C966" s="135"/>
      <c r="D966" s="135"/>
      <c r="E966" s="136"/>
      <c r="F966" s="136"/>
      <c r="G966" s="136"/>
      <c r="H966" s="136"/>
      <c r="I966" s="136"/>
      <c r="J966" s="136"/>
      <c r="K966" s="136"/>
    </row>
    <row r="967" spans="2:11">
      <c r="B967" s="135"/>
      <c r="C967" s="135"/>
      <c r="D967" s="135"/>
      <c r="E967" s="136"/>
      <c r="F967" s="136"/>
      <c r="G967" s="136"/>
      <c r="H967" s="136"/>
      <c r="I967" s="136"/>
      <c r="J967" s="136"/>
      <c r="K967" s="136"/>
    </row>
    <row r="968" spans="2:11">
      <c r="B968" s="135"/>
      <c r="C968" s="135"/>
      <c r="D968" s="135"/>
      <c r="E968" s="136"/>
      <c r="F968" s="136"/>
      <c r="G968" s="136"/>
      <c r="H968" s="136"/>
      <c r="I968" s="136"/>
      <c r="J968" s="136"/>
      <c r="K968" s="136"/>
    </row>
    <row r="969" spans="2:11">
      <c r="B969" s="135"/>
      <c r="C969" s="135"/>
      <c r="D969" s="135"/>
      <c r="E969" s="136"/>
      <c r="F969" s="136"/>
      <c r="G969" s="136"/>
      <c r="H969" s="136"/>
      <c r="I969" s="136"/>
      <c r="J969" s="136"/>
      <c r="K969" s="136"/>
    </row>
    <row r="970" spans="2:11">
      <c r="B970" s="135"/>
      <c r="C970" s="135"/>
      <c r="D970" s="135"/>
      <c r="E970" s="136"/>
      <c r="F970" s="136"/>
      <c r="G970" s="136"/>
      <c r="H970" s="136"/>
      <c r="I970" s="136"/>
      <c r="J970" s="136"/>
      <c r="K970" s="136"/>
    </row>
    <row r="971" spans="2:11">
      <c r="B971" s="135"/>
      <c r="C971" s="135"/>
      <c r="D971" s="135"/>
      <c r="E971" s="136"/>
      <c r="F971" s="136"/>
      <c r="G971" s="136"/>
      <c r="H971" s="136"/>
      <c r="I971" s="136"/>
      <c r="J971" s="136"/>
      <c r="K971" s="136"/>
    </row>
    <row r="972" spans="2:11">
      <c r="B972" s="135"/>
      <c r="C972" s="135"/>
      <c r="D972" s="135"/>
      <c r="E972" s="136"/>
      <c r="F972" s="136"/>
      <c r="G972" s="136"/>
      <c r="H972" s="136"/>
      <c r="I972" s="136"/>
      <c r="J972" s="136"/>
      <c r="K972" s="136"/>
    </row>
    <row r="973" spans="2:11">
      <c r="B973" s="135"/>
      <c r="C973" s="135"/>
      <c r="D973" s="135"/>
      <c r="E973" s="136"/>
      <c r="F973" s="136"/>
      <c r="G973" s="136"/>
      <c r="H973" s="136"/>
      <c r="I973" s="136"/>
      <c r="J973" s="136"/>
      <c r="K973" s="136"/>
    </row>
    <row r="974" spans="2:11">
      <c r="B974" s="135"/>
      <c r="C974" s="135"/>
      <c r="D974" s="135"/>
      <c r="E974" s="136"/>
      <c r="F974" s="136"/>
      <c r="G974" s="136"/>
      <c r="H974" s="136"/>
      <c r="I974" s="136"/>
      <c r="J974" s="136"/>
      <c r="K974" s="136"/>
    </row>
    <row r="975" spans="2:11">
      <c r="B975" s="135"/>
      <c r="C975" s="135"/>
      <c r="D975" s="135"/>
      <c r="E975" s="136"/>
      <c r="F975" s="136"/>
      <c r="G975" s="136"/>
      <c r="H975" s="136"/>
      <c r="I975" s="136"/>
      <c r="J975" s="136"/>
      <c r="K975" s="136"/>
    </row>
    <row r="976" spans="2:11">
      <c r="B976" s="135"/>
      <c r="C976" s="135"/>
      <c r="D976" s="135"/>
      <c r="E976" s="136"/>
      <c r="F976" s="136"/>
      <c r="G976" s="136"/>
      <c r="H976" s="136"/>
      <c r="I976" s="136"/>
      <c r="J976" s="136"/>
      <c r="K976" s="136"/>
    </row>
    <row r="977" spans="2:11">
      <c r="B977" s="135"/>
      <c r="C977" s="135"/>
      <c r="D977" s="135"/>
      <c r="E977" s="136"/>
      <c r="F977" s="136"/>
      <c r="G977" s="136"/>
      <c r="H977" s="136"/>
      <c r="I977" s="136"/>
      <c r="J977" s="136"/>
      <c r="K977" s="136"/>
    </row>
    <row r="978" spans="2:11">
      <c r="B978" s="135"/>
      <c r="C978" s="135"/>
      <c r="D978" s="135"/>
      <c r="E978" s="136"/>
      <c r="F978" s="136"/>
      <c r="G978" s="136"/>
      <c r="H978" s="136"/>
      <c r="I978" s="136"/>
      <c r="J978" s="136"/>
      <c r="K978" s="136"/>
    </row>
    <row r="979" spans="2:11">
      <c r="B979" s="135"/>
      <c r="C979" s="135"/>
      <c r="D979" s="135"/>
      <c r="E979" s="136"/>
      <c r="F979" s="136"/>
      <c r="G979" s="136"/>
      <c r="H979" s="136"/>
      <c r="I979" s="136"/>
      <c r="J979" s="136"/>
      <c r="K979" s="136"/>
    </row>
    <row r="980" spans="2:11">
      <c r="B980" s="135"/>
      <c r="C980" s="135"/>
      <c r="D980" s="135"/>
      <c r="E980" s="136"/>
      <c r="F980" s="136"/>
      <c r="G980" s="136"/>
      <c r="H980" s="136"/>
      <c r="I980" s="136"/>
      <c r="J980" s="136"/>
      <c r="K980" s="136"/>
    </row>
    <row r="981" spans="2:11">
      <c r="B981" s="135"/>
      <c r="C981" s="135"/>
      <c r="D981" s="135"/>
      <c r="E981" s="136"/>
      <c r="F981" s="136"/>
      <c r="G981" s="136"/>
      <c r="H981" s="136"/>
      <c r="I981" s="136"/>
      <c r="J981" s="136"/>
      <c r="K981" s="136"/>
    </row>
    <row r="982" spans="2:11">
      <c r="B982" s="135"/>
      <c r="C982" s="135"/>
      <c r="D982" s="135"/>
      <c r="E982" s="136"/>
      <c r="F982" s="136"/>
      <c r="G982" s="136"/>
      <c r="H982" s="136"/>
      <c r="I982" s="136"/>
      <c r="J982" s="136"/>
      <c r="K982" s="136"/>
    </row>
    <row r="983" spans="2:11">
      <c r="B983" s="135"/>
      <c r="C983" s="135"/>
      <c r="D983" s="135"/>
      <c r="E983" s="136"/>
      <c r="F983" s="136"/>
      <c r="G983" s="136"/>
      <c r="H983" s="136"/>
      <c r="I983" s="136"/>
      <c r="J983" s="136"/>
      <c r="K983" s="136"/>
    </row>
    <row r="984" spans="2:11">
      <c r="B984" s="135"/>
      <c r="C984" s="135"/>
      <c r="D984" s="135"/>
      <c r="E984" s="136"/>
      <c r="F984" s="136"/>
      <c r="G984" s="136"/>
      <c r="H984" s="136"/>
      <c r="I984" s="136"/>
      <c r="J984" s="136"/>
      <c r="K984" s="136"/>
    </row>
    <row r="985" spans="2:11">
      <c r="B985" s="135"/>
      <c r="C985" s="135"/>
      <c r="D985" s="135"/>
      <c r="E985" s="136"/>
      <c r="F985" s="136"/>
      <c r="G985" s="136"/>
      <c r="H985" s="136"/>
      <c r="I985" s="136"/>
      <c r="J985" s="136"/>
      <c r="K985" s="136"/>
    </row>
    <row r="986" spans="2:11">
      <c r="B986" s="135"/>
      <c r="C986" s="135"/>
      <c r="D986" s="135"/>
      <c r="E986" s="136"/>
      <c r="F986" s="136"/>
      <c r="G986" s="136"/>
      <c r="H986" s="136"/>
      <c r="I986" s="136"/>
      <c r="J986" s="136"/>
      <c r="K986" s="136"/>
    </row>
    <row r="987" spans="2:11">
      <c r="B987" s="135"/>
      <c r="C987" s="135"/>
      <c r="D987" s="135"/>
      <c r="E987" s="136"/>
      <c r="F987" s="136"/>
      <c r="G987" s="136"/>
      <c r="H987" s="136"/>
      <c r="I987" s="136"/>
      <c r="J987" s="136"/>
      <c r="K987" s="136"/>
    </row>
    <row r="988" spans="2:11">
      <c r="B988" s="135"/>
      <c r="C988" s="135"/>
      <c r="D988" s="135"/>
      <c r="E988" s="136"/>
      <c r="F988" s="136"/>
      <c r="G988" s="136"/>
      <c r="H988" s="136"/>
      <c r="I988" s="136"/>
      <c r="J988" s="136"/>
      <c r="K988" s="136"/>
    </row>
    <row r="989" spans="2:11">
      <c r="B989" s="135"/>
      <c r="C989" s="135"/>
      <c r="D989" s="135"/>
      <c r="E989" s="136"/>
      <c r="F989" s="136"/>
      <c r="G989" s="136"/>
      <c r="H989" s="136"/>
      <c r="I989" s="136"/>
      <c r="J989" s="136"/>
      <c r="K989" s="136"/>
    </row>
    <row r="990" spans="2:11">
      <c r="B990" s="135"/>
      <c r="C990" s="135"/>
      <c r="D990" s="135"/>
      <c r="E990" s="136"/>
      <c r="F990" s="136"/>
      <c r="G990" s="136"/>
      <c r="H990" s="136"/>
      <c r="I990" s="136"/>
      <c r="J990" s="136"/>
      <c r="K990" s="136"/>
    </row>
    <row r="991" spans="2:11">
      <c r="B991" s="135"/>
      <c r="C991" s="135"/>
      <c r="D991" s="135"/>
      <c r="E991" s="136"/>
      <c r="F991" s="136"/>
      <c r="G991" s="136"/>
      <c r="H991" s="136"/>
      <c r="I991" s="136"/>
      <c r="J991" s="136"/>
      <c r="K991" s="136"/>
    </row>
    <row r="992" spans="2:11">
      <c r="B992" s="135"/>
      <c r="C992" s="135"/>
      <c r="D992" s="135"/>
      <c r="E992" s="136"/>
      <c r="F992" s="136"/>
      <c r="G992" s="136"/>
      <c r="H992" s="136"/>
      <c r="I992" s="136"/>
      <c r="J992" s="136"/>
      <c r="K992" s="136"/>
    </row>
    <row r="993" spans="2:11">
      <c r="B993" s="135"/>
      <c r="C993" s="135"/>
      <c r="D993" s="135"/>
      <c r="E993" s="136"/>
      <c r="F993" s="136"/>
      <c r="G993" s="136"/>
      <c r="H993" s="136"/>
      <c r="I993" s="136"/>
      <c r="J993" s="136"/>
      <c r="K993" s="136"/>
    </row>
    <row r="994" spans="2:11">
      <c r="B994" s="135"/>
      <c r="C994" s="135"/>
      <c r="D994" s="135"/>
      <c r="E994" s="136"/>
      <c r="F994" s="136"/>
      <c r="G994" s="136"/>
      <c r="H994" s="136"/>
      <c r="I994" s="136"/>
      <c r="J994" s="136"/>
      <c r="K994" s="136"/>
    </row>
    <row r="995" spans="2:11">
      <c r="B995" s="135"/>
      <c r="C995" s="135"/>
      <c r="D995" s="135"/>
      <c r="E995" s="136"/>
      <c r="F995" s="136"/>
      <c r="G995" s="136"/>
      <c r="H995" s="136"/>
      <c r="I995" s="136"/>
      <c r="J995" s="136"/>
      <c r="K995" s="136"/>
    </row>
    <row r="996" spans="2:11">
      <c r="B996" s="135"/>
      <c r="C996" s="135"/>
      <c r="D996" s="135"/>
      <c r="E996" s="136"/>
      <c r="F996" s="136"/>
      <c r="G996" s="136"/>
      <c r="H996" s="136"/>
      <c r="I996" s="136"/>
      <c r="J996" s="136"/>
      <c r="K996" s="136"/>
    </row>
    <row r="997" spans="2:11">
      <c r="B997" s="135"/>
      <c r="C997" s="135"/>
      <c r="D997" s="135"/>
      <c r="E997" s="136"/>
      <c r="F997" s="136"/>
      <c r="G997" s="136"/>
      <c r="H997" s="136"/>
      <c r="I997" s="136"/>
      <c r="J997" s="136"/>
      <c r="K997" s="136"/>
    </row>
    <row r="998" spans="2:11">
      <c r="B998" s="135"/>
      <c r="C998" s="135"/>
      <c r="D998" s="135"/>
      <c r="E998" s="136"/>
      <c r="F998" s="136"/>
      <c r="G998" s="136"/>
      <c r="H998" s="136"/>
      <c r="I998" s="136"/>
      <c r="J998" s="136"/>
      <c r="K998" s="136"/>
    </row>
    <row r="999" spans="2:11">
      <c r="B999" s="135"/>
      <c r="C999" s="135"/>
      <c r="D999" s="135"/>
      <c r="E999" s="136"/>
      <c r="F999" s="136"/>
      <c r="G999" s="136"/>
      <c r="H999" s="136"/>
      <c r="I999" s="136"/>
      <c r="J999" s="136"/>
      <c r="K999" s="136"/>
    </row>
    <row r="1000" spans="2:11">
      <c r="B1000" s="135"/>
      <c r="C1000" s="135"/>
      <c r="D1000" s="135"/>
      <c r="E1000" s="136"/>
      <c r="F1000" s="136"/>
      <c r="G1000" s="136"/>
      <c r="H1000" s="136"/>
      <c r="I1000" s="136"/>
      <c r="J1000" s="136"/>
      <c r="K1000" s="136"/>
    </row>
    <row r="1001" spans="2:11">
      <c r="B1001" s="135"/>
      <c r="C1001" s="135"/>
      <c r="D1001" s="135"/>
      <c r="E1001" s="136"/>
      <c r="F1001" s="136"/>
      <c r="G1001" s="136"/>
      <c r="H1001" s="136"/>
      <c r="I1001" s="136"/>
      <c r="J1001" s="136"/>
      <c r="K1001" s="136"/>
    </row>
    <row r="1002" spans="2:11">
      <c r="B1002" s="135"/>
      <c r="C1002" s="135"/>
      <c r="D1002" s="135"/>
      <c r="E1002" s="136"/>
      <c r="F1002" s="136"/>
      <c r="G1002" s="136"/>
      <c r="H1002" s="136"/>
      <c r="I1002" s="136"/>
      <c r="J1002" s="136"/>
      <c r="K1002" s="136"/>
    </row>
    <row r="1003" spans="2:11">
      <c r="B1003" s="135"/>
      <c r="C1003" s="135"/>
      <c r="D1003" s="135"/>
      <c r="E1003" s="136"/>
      <c r="F1003" s="136"/>
      <c r="G1003" s="136"/>
      <c r="H1003" s="136"/>
      <c r="I1003" s="136"/>
      <c r="J1003" s="136"/>
      <c r="K1003" s="136"/>
    </row>
    <row r="1004" spans="2:11">
      <c r="B1004" s="135"/>
      <c r="C1004" s="135"/>
      <c r="D1004" s="135"/>
      <c r="E1004" s="136"/>
      <c r="F1004" s="136"/>
      <c r="G1004" s="136"/>
      <c r="H1004" s="136"/>
      <c r="I1004" s="136"/>
      <c r="J1004" s="136"/>
      <c r="K1004" s="136"/>
    </row>
    <row r="1005" spans="2:11">
      <c r="B1005" s="135"/>
      <c r="C1005" s="135"/>
      <c r="D1005" s="135"/>
      <c r="E1005" s="136"/>
      <c r="F1005" s="136"/>
      <c r="G1005" s="136"/>
      <c r="H1005" s="136"/>
      <c r="I1005" s="136"/>
      <c r="J1005" s="136"/>
      <c r="K1005" s="136"/>
    </row>
    <row r="1006" spans="2:11">
      <c r="B1006" s="135"/>
      <c r="C1006" s="135"/>
      <c r="D1006" s="135"/>
      <c r="E1006" s="136"/>
      <c r="F1006" s="136"/>
      <c r="G1006" s="136"/>
      <c r="H1006" s="136"/>
      <c r="I1006" s="136"/>
      <c r="J1006" s="136"/>
      <c r="K1006" s="136"/>
    </row>
    <row r="1007" spans="2:11">
      <c r="B1007" s="135"/>
      <c r="C1007" s="135"/>
      <c r="D1007" s="135"/>
      <c r="E1007" s="136"/>
      <c r="F1007" s="136"/>
      <c r="G1007" s="136"/>
      <c r="H1007" s="136"/>
      <c r="I1007" s="136"/>
      <c r="J1007" s="136"/>
      <c r="K1007" s="136"/>
    </row>
    <row r="1008" spans="2:11">
      <c r="B1008" s="135"/>
      <c r="C1008" s="135"/>
      <c r="D1008" s="135"/>
      <c r="E1008" s="136"/>
      <c r="F1008" s="136"/>
      <c r="G1008" s="136"/>
      <c r="H1008" s="136"/>
      <c r="I1008" s="136"/>
      <c r="J1008" s="136"/>
      <c r="K1008" s="136"/>
    </row>
    <row r="1009" spans="2:11">
      <c r="B1009" s="135"/>
      <c r="C1009" s="135"/>
      <c r="D1009" s="135"/>
      <c r="E1009" s="136"/>
      <c r="F1009" s="136"/>
      <c r="G1009" s="136"/>
      <c r="H1009" s="136"/>
      <c r="I1009" s="136"/>
      <c r="J1009" s="136"/>
      <c r="K1009" s="136"/>
    </row>
    <row r="1010" spans="2:11">
      <c r="B1010" s="135"/>
      <c r="C1010" s="135"/>
      <c r="D1010" s="135"/>
      <c r="E1010" s="136"/>
      <c r="F1010" s="136"/>
      <c r="G1010" s="136"/>
      <c r="H1010" s="136"/>
      <c r="I1010" s="136"/>
      <c r="J1010" s="136"/>
      <c r="K1010" s="136"/>
    </row>
    <row r="1011" spans="2:11">
      <c r="B1011" s="135"/>
      <c r="C1011" s="135"/>
      <c r="D1011" s="135"/>
      <c r="E1011" s="136"/>
      <c r="F1011" s="136"/>
      <c r="G1011" s="136"/>
      <c r="H1011" s="136"/>
      <c r="I1011" s="136"/>
      <c r="J1011" s="136"/>
      <c r="K1011" s="136"/>
    </row>
    <row r="1012" spans="2:11">
      <c r="B1012" s="135"/>
      <c r="C1012" s="135"/>
      <c r="D1012" s="135"/>
      <c r="E1012" s="136"/>
      <c r="F1012" s="136"/>
      <c r="G1012" s="136"/>
      <c r="H1012" s="136"/>
      <c r="I1012" s="136"/>
      <c r="J1012" s="136"/>
      <c r="K1012" s="136"/>
    </row>
    <row r="1013" spans="2:11">
      <c r="B1013" s="135"/>
      <c r="C1013" s="135"/>
      <c r="D1013" s="135"/>
      <c r="E1013" s="136"/>
      <c r="F1013" s="136"/>
      <c r="G1013" s="136"/>
      <c r="H1013" s="136"/>
      <c r="I1013" s="136"/>
      <c r="J1013" s="136"/>
      <c r="K1013" s="136"/>
    </row>
    <row r="1014" spans="2:11">
      <c r="B1014" s="135"/>
      <c r="C1014" s="135"/>
      <c r="D1014" s="135"/>
      <c r="E1014" s="136"/>
      <c r="F1014" s="136"/>
      <c r="G1014" s="136"/>
      <c r="H1014" s="136"/>
      <c r="I1014" s="136"/>
      <c r="J1014" s="136"/>
      <c r="K1014" s="136"/>
    </row>
    <row r="1015" spans="2:11">
      <c r="B1015" s="135"/>
      <c r="C1015" s="135"/>
      <c r="D1015" s="135"/>
      <c r="E1015" s="136"/>
      <c r="F1015" s="136"/>
      <c r="G1015" s="136"/>
      <c r="H1015" s="136"/>
      <c r="I1015" s="136"/>
      <c r="J1015" s="136"/>
      <c r="K1015" s="136"/>
    </row>
    <row r="1016" spans="2:11">
      <c r="B1016" s="135"/>
      <c r="C1016" s="135"/>
      <c r="D1016" s="135"/>
      <c r="E1016" s="136"/>
      <c r="F1016" s="136"/>
      <c r="G1016" s="136"/>
      <c r="H1016" s="136"/>
      <c r="I1016" s="136"/>
      <c r="J1016" s="136"/>
      <c r="K1016" s="136"/>
    </row>
    <row r="1017" spans="2:11">
      <c r="B1017" s="135"/>
      <c r="C1017" s="135"/>
      <c r="D1017" s="135"/>
      <c r="E1017" s="136"/>
      <c r="F1017" s="136"/>
      <c r="G1017" s="136"/>
      <c r="H1017" s="136"/>
      <c r="I1017" s="136"/>
      <c r="J1017" s="136"/>
      <c r="K1017" s="136"/>
    </row>
    <row r="1018" spans="2:11">
      <c r="B1018" s="135"/>
      <c r="C1018" s="135"/>
      <c r="D1018" s="135"/>
      <c r="E1018" s="136"/>
      <c r="F1018" s="136"/>
      <c r="G1018" s="136"/>
      <c r="H1018" s="136"/>
      <c r="I1018" s="136"/>
      <c r="J1018" s="136"/>
      <c r="K1018" s="136"/>
    </row>
    <row r="1019" spans="2:11">
      <c r="B1019" s="135"/>
      <c r="C1019" s="135"/>
      <c r="D1019" s="135"/>
      <c r="E1019" s="136"/>
      <c r="F1019" s="136"/>
      <c r="G1019" s="136"/>
      <c r="H1019" s="136"/>
      <c r="I1019" s="136"/>
      <c r="J1019" s="136"/>
      <c r="K1019" s="136"/>
    </row>
    <row r="1020" spans="2:11">
      <c r="B1020" s="135"/>
      <c r="C1020" s="135"/>
      <c r="D1020" s="135"/>
      <c r="E1020" s="136"/>
      <c r="F1020" s="136"/>
      <c r="G1020" s="136"/>
      <c r="H1020" s="136"/>
      <c r="I1020" s="136"/>
      <c r="J1020" s="136"/>
      <c r="K1020" s="136"/>
    </row>
    <row r="1021" spans="2:11">
      <c r="B1021" s="135"/>
      <c r="C1021" s="135"/>
      <c r="D1021" s="135"/>
      <c r="E1021" s="136"/>
      <c r="F1021" s="136"/>
      <c r="G1021" s="136"/>
      <c r="H1021" s="136"/>
      <c r="I1021" s="136"/>
      <c r="J1021" s="136"/>
      <c r="K1021" s="136"/>
    </row>
    <row r="1022" spans="2:11">
      <c r="B1022" s="135"/>
      <c r="C1022" s="135"/>
      <c r="D1022" s="135"/>
      <c r="E1022" s="136"/>
      <c r="F1022" s="136"/>
      <c r="G1022" s="136"/>
      <c r="H1022" s="136"/>
      <c r="I1022" s="136"/>
      <c r="J1022" s="136"/>
      <c r="K1022" s="136"/>
    </row>
    <row r="1023" spans="2:11">
      <c r="B1023" s="135"/>
      <c r="C1023" s="135"/>
      <c r="D1023" s="135"/>
      <c r="E1023" s="136"/>
      <c r="F1023" s="136"/>
      <c r="G1023" s="136"/>
      <c r="H1023" s="136"/>
      <c r="I1023" s="136"/>
      <c r="J1023" s="136"/>
      <c r="K1023" s="136"/>
    </row>
    <row r="1024" spans="2:11">
      <c r="B1024" s="135"/>
      <c r="C1024" s="135"/>
      <c r="D1024" s="135"/>
      <c r="E1024" s="136"/>
      <c r="F1024" s="136"/>
      <c r="G1024" s="136"/>
      <c r="H1024" s="136"/>
      <c r="I1024" s="136"/>
      <c r="J1024" s="136"/>
      <c r="K1024" s="136"/>
    </row>
    <row r="1025" spans="2:11">
      <c r="B1025" s="135"/>
      <c r="C1025" s="135"/>
      <c r="D1025" s="135"/>
      <c r="E1025" s="136"/>
      <c r="F1025" s="136"/>
      <c r="G1025" s="136"/>
      <c r="H1025" s="136"/>
      <c r="I1025" s="136"/>
      <c r="J1025" s="136"/>
      <c r="K1025" s="136"/>
    </row>
    <row r="1026" spans="2:11">
      <c r="B1026" s="135"/>
      <c r="C1026" s="135"/>
      <c r="D1026" s="135"/>
      <c r="E1026" s="136"/>
      <c r="F1026" s="136"/>
      <c r="G1026" s="136"/>
      <c r="H1026" s="136"/>
      <c r="I1026" s="136"/>
      <c r="J1026" s="136"/>
      <c r="K1026" s="136"/>
    </row>
    <row r="1027" spans="2:11">
      <c r="B1027" s="135"/>
      <c r="C1027" s="135"/>
      <c r="D1027" s="135"/>
      <c r="E1027" s="136"/>
      <c r="F1027" s="136"/>
      <c r="G1027" s="136"/>
      <c r="H1027" s="136"/>
      <c r="I1027" s="136"/>
      <c r="J1027" s="136"/>
      <c r="K1027" s="136"/>
    </row>
    <row r="1028" spans="2:11">
      <c r="B1028" s="135"/>
      <c r="C1028" s="135"/>
      <c r="D1028" s="135"/>
      <c r="E1028" s="136"/>
      <c r="F1028" s="136"/>
      <c r="G1028" s="136"/>
      <c r="H1028" s="136"/>
      <c r="I1028" s="136"/>
      <c r="J1028" s="136"/>
      <c r="K1028" s="136"/>
    </row>
    <row r="1029" spans="2:11">
      <c r="B1029" s="135"/>
      <c r="C1029" s="135"/>
      <c r="D1029" s="135"/>
      <c r="E1029" s="136"/>
      <c r="F1029" s="136"/>
      <c r="G1029" s="136"/>
      <c r="H1029" s="136"/>
      <c r="I1029" s="136"/>
      <c r="J1029" s="136"/>
      <c r="K1029" s="136"/>
    </row>
    <row r="1030" spans="2:11">
      <c r="B1030" s="135"/>
      <c r="C1030" s="135"/>
      <c r="D1030" s="135"/>
      <c r="E1030" s="136"/>
      <c r="F1030" s="136"/>
      <c r="G1030" s="136"/>
      <c r="H1030" s="136"/>
      <c r="I1030" s="136"/>
      <c r="J1030" s="136"/>
      <c r="K1030" s="136"/>
    </row>
    <row r="1031" spans="2:11">
      <c r="B1031" s="135"/>
      <c r="C1031" s="135"/>
      <c r="D1031" s="135"/>
      <c r="E1031" s="136"/>
      <c r="F1031" s="136"/>
      <c r="G1031" s="136"/>
      <c r="H1031" s="136"/>
      <c r="I1031" s="136"/>
      <c r="J1031" s="136"/>
      <c r="K1031" s="136"/>
    </row>
    <row r="1032" spans="2:11">
      <c r="B1032" s="135"/>
      <c r="C1032" s="135"/>
      <c r="D1032" s="135"/>
      <c r="E1032" s="136"/>
      <c r="F1032" s="136"/>
      <c r="G1032" s="136"/>
      <c r="H1032" s="136"/>
      <c r="I1032" s="136"/>
      <c r="J1032" s="136"/>
      <c r="K1032" s="136"/>
    </row>
    <row r="1033" spans="2:11">
      <c r="B1033" s="135"/>
      <c r="C1033" s="135"/>
      <c r="D1033" s="135"/>
      <c r="E1033" s="136"/>
      <c r="F1033" s="136"/>
      <c r="G1033" s="136"/>
      <c r="H1033" s="136"/>
      <c r="I1033" s="136"/>
      <c r="J1033" s="136"/>
      <c r="K1033" s="136"/>
    </row>
    <row r="1034" spans="2:11">
      <c r="B1034" s="135"/>
      <c r="C1034" s="135"/>
      <c r="D1034" s="135"/>
      <c r="E1034" s="136"/>
      <c r="F1034" s="136"/>
      <c r="G1034" s="136"/>
      <c r="H1034" s="136"/>
      <c r="I1034" s="136"/>
      <c r="J1034" s="136"/>
      <c r="K1034" s="136"/>
    </row>
    <row r="1035" spans="2:11">
      <c r="B1035" s="135"/>
      <c r="C1035" s="135"/>
      <c r="D1035" s="135"/>
      <c r="E1035" s="136"/>
      <c r="F1035" s="136"/>
      <c r="G1035" s="136"/>
      <c r="H1035" s="136"/>
      <c r="I1035" s="136"/>
      <c r="J1035" s="136"/>
      <c r="K1035" s="136"/>
    </row>
    <row r="1036" spans="2:11">
      <c r="B1036" s="135"/>
      <c r="C1036" s="135"/>
      <c r="D1036" s="135"/>
      <c r="E1036" s="136"/>
      <c r="F1036" s="136"/>
      <c r="G1036" s="136"/>
      <c r="H1036" s="136"/>
      <c r="I1036" s="136"/>
      <c r="J1036" s="136"/>
      <c r="K1036" s="136"/>
    </row>
    <row r="1037" spans="2:11">
      <c r="B1037" s="135"/>
      <c r="C1037" s="135"/>
      <c r="D1037" s="135"/>
      <c r="E1037" s="136"/>
      <c r="F1037" s="136"/>
      <c r="G1037" s="136"/>
      <c r="H1037" s="136"/>
      <c r="I1037" s="136"/>
      <c r="J1037" s="136"/>
      <c r="K1037" s="136"/>
    </row>
    <row r="1038" spans="2:11">
      <c r="B1038" s="135"/>
      <c r="C1038" s="135"/>
      <c r="D1038" s="135"/>
      <c r="E1038" s="136"/>
      <c r="F1038" s="136"/>
      <c r="G1038" s="136"/>
      <c r="H1038" s="136"/>
      <c r="I1038" s="136"/>
      <c r="J1038" s="136"/>
      <c r="K1038" s="136"/>
    </row>
    <row r="1039" spans="2:11">
      <c r="B1039" s="135"/>
      <c r="C1039" s="135"/>
      <c r="D1039" s="135"/>
      <c r="E1039" s="136"/>
      <c r="F1039" s="136"/>
      <c r="G1039" s="136"/>
      <c r="H1039" s="136"/>
      <c r="I1039" s="136"/>
      <c r="J1039" s="136"/>
      <c r="K1039" s="136"/>
    </row>
    <row r="1040" spans="2:11">
      <c r="B1040" s="135"/>
      <c r="C1040" s="135"/>
      <c r="D1040" s="135"/>
      <c r="E1040" s="136"/>
      <c r="F1040" s="136"/>
      <c r="G1040" s="136"/>
      <c r="H1040" s="136"/>
      <c r="I1040" s="136"/>
      <c r="J1040" s="136"/>
      <c r="K1040" s="136"/>
    </row>
    <row r="1041" spans="2:11">
      <c r="B1041" s="135"/>
      <c r="C1041" s="135"/>
      <c r="D1041" s="135"/>
      <c r="E1041" s="136"/>
      <c r="F1041" s="136"/>
      <c r="G1041" s="136"/>
      <c r="H1041" s="136"/>
      <c r="I1041" s="136"/>
      <c r="J1041" s="136"/>
      <c r="K1041" s="136"/>
    </row>
    <row r="1042" spans="2:11">
      <c r="B1042" s="135"/>
      <c r="C1042" s="135"/>
      <c r="D1042" s="135"/>
      <c r="E1042" s="136"/>
      <c r="F1042" s="136"/>
      <c r="G1042" s="136"/>
      <c r="H1042" s="136"/>
      <c r="I1042" s="136"/>
      <c r="J1042" s="136"/>
      <c r="K1042" s="136"/>
    </row>
    <row r="1043" spans="2:11">
      <c r="B1043" s="135"/>
      <c r="C1043" s="135"/>
      <c r="D1043" s="135"/>
      <c r="E1043" s="136"/>
      <c r="F1043" s="136"/>
      <c r="G1043" s="136"/>
      <c r="H1043" s="136"/>
      <c r="I1043" s="136"/>
      <c r="J1043" s="136"/>
      <c r="K1043" s="136"/>
    </row>
    <row r="1044" spans="2:11">
      <c r="B1044" s="135"/>
      <c r="C1044" s="135"/>
      <c r="D1044" s="135"/>
      <c r="E1044" s="136"/>
      <c r="F1044" s="136"/>
      <c r="G1044" s="136"/>
      <c r="H1044" s="136"/>
      <c r="I1044" s="136"/>
      <c r="J1044" s="136"/>
      <c r="K1044" s="136"/>
    </row>
    <row r="1045" spans="2:11">
      <c r="B1045" s="135"/>
      <c r="C1045" s="135"/>
      <c r="D1045" s="135"/>
      <c r="E1045" s="136"/>
      <c r="F1045" s="136"/>
      <c r="G1045" s="136"/>
      <c r="H1045" s="136"/>
      <c r="I1045" s="136"/>
      <c r="J1045" s="136"/>
      <c r="K1045" s="136"/>
    </row>
    <row r="1046" spans="2:11">
      <c r="B1046" s="135"/>
      <c r="C1046" s="135"/>
      <c r="D1046" s="135"/>
      <c r="E1046" s="136"/>
      <c r="F1046" s="136"/>
      <c r="G1046" s="136"/>
      <c r="H1046" s="136"/>
      <c r="I1046" s="136"/>
      <c r="J1046" s="136"/>
      <c r="K1046" s="136"/>
    </row>
    <row r="1047" spans="2:11">
      <c r="B1047" s="135"/>
      <c r="C1047" s="135"/>
      <c r="D1047" s="135"/>
      <c r="E1047" s="136"/>
      <c r="F1047" s="136"/>
      <c r="G1047" s="136"/>
      <c r="H1047" s="136"/>
      <c r="I1047" s="136"/>
      <c r="J1047" s="136"/>
      <c r="K1047" s="136"/>
    </row>
    <row r="1048" spans="2:11">
      <c r="B1048" s="135"/>
      <c r="C1048" s="135"/>
      <c r="D1048" s="135"/>
      <c r="E1048" s="136"/>
      <c r="F1048" s="136"/>
      <c r="G1048" s="136"/>
      <c r="H1048" s="136"/>
      <c r="I1048" s="136"/>
      <c r="J1048" s="136"/>
      <c r="K1048" s="136"/>
    </row>
    <row r="1049" spans="2:11">
      <c r="B1049" s="135"/>
      <c r="C1049" s="135"/>
      <c r="D1049" s="135"/>
      <c r="E1049" s="136"/>
      <c r="F1049" s="136"/>
      <c r="G1049" s="136"/>
      <c r="H1049" s="136"/>
      <c r="I1049" s="136"/>
      <c r="J1049" s="136"/>
      <c r="K1049" s="136"/>
    </row>
    <row r="1050" spans="2:11">
      <c r="B1050" s="135"/>
      <c r="C1050" s="135"/>
      <c r="D1050" s="135"/>
      <c r="E1050" s="136"/>
      <c r="F1050" s="136"/>
      <c r="G1050" s="136"/>
      <c r="H1050" s="136"/>
      <c r="I1050" s="136"/>
      <c r="J1050" s="136"/>
      <c r="K1050" s="136"/>
    </row>
    <row r="1051" spans="2:11">
      <c r="B1051" s="135"/>
      <c r="C1051" s="135"/>
      <c r="D1051" s="135"/>
      <c r="E1051" s="136"/>
      <c r="F1051" s="136"/>
      <c r="G1051" s="136"/>
      <c r="H1051" s="136"/>
      <c r="I1051" s="136"/>
      <c r="J1051" s="136"/>
      <c r="K1051" s="136"/>
    </row>
    <row r="1052" spans="2:11">
      <c r="B1052" s="135"/>
      <c r="C1052" s="135"/>
      <c r="D1052" s="135"/>
      <c r="E1052" s="136"/>
      <c r="F1052" s="136"/>
      <c r="G1052" s="136"/>
      <c r="H1052" s="136"/>
      <c r="I1052" s="136"/>
      <c r="J1052" s="136"/>
      <c r="K1052" s="136"/>
    </row>
    <row r="1053" spans="2:11">
      <c r="B1053" s="135"/>
      <c r="C1053" s="135"/>
      <c r="D1053" s="135"/>
      <c r="E1053" s="136"/>
      <c r="F1053" s="136"/>
      <c r="G1053" s="136"/>
      <c r="H1053" s="136"/>
      <c r="I1053" s="136"/>
      <c r="J1053" s="136"/>
      <c r="K1053" s="136"/>
    </row>
    <row r="1054" spans="2:11">
      <c r="B1054" s="135"/>
      <c r="C1054" s="135"/>
      <c r="D1054" s="135"/>
      <c r="E1054" s="136"/>
      <c r="F1054" s="136"/>
      <c r="G1054" s="136"/>
      <c r="H1054" s="136"/>
      <c r="I1054" s="136"/>
      <c r="J1054" s="136"/>
      <c r="K1054" s="136"/>
    </row>
    <row r="1055" spans="2:11">
      <c r="B1055" s="135"/>
      <c r="C1055" s="135"/>
      <c r="D1055" s="135"/>
      <c r="E1055" s="136"/>
      <c r="F1055" s="136"/>
      <c r="G1055" s="136"/>
      <c r="H1055" s="136"/>
      <c r="I1055" s="136"/>
      <c r="J1055" s="136"/>
      <c r="K1055" s="136"/>
    </row>
    <row r="1056" spans="2:11">
      <c r="B1056" s="135"/>
      <c r="C1056" s="135"/>
      <c r="D1056" s="135"/>
      <c r="E1056" s="136"/>
      <c r="F1056" s="136"/>
      <c r="G1056" s="136"/>
      <c r="H1056" s="136"/>
      <c r="I1056" s="136"/>
      <c r="J1056" s="136"/>
      <c r="K1056" s="136"/>
    </row>
    <row r="1057" spans="2:11">
      <c r="B1057" s="135"/>
      <c r="C1057" s="135"/>
      <c r="D1057" s="135"/>
      <c r="E1057" s="136"/>
      <c r="F1057" s="136"/>
      <c r="G1057" s="136"/>
      <c r="H1057" s="136"/>
      <c r="I1057" s="136"/>
      <c r="J1057" s="136"/>
      <c r="K1057" s="136"/>
    </row>
    <row r="1058" spans="2:11">
      <c r="B1058" s="135"/>
      <c r="C1058" s="135"/>
      <c r="D1058" s="135"/>
      <c r="E1058" s="136"/>
      <c r="F1058" s="136"/>
      <c r="G1058" s="136"/>
      <c r="H1058" s="136"/>
      <c r="I1058" s="136"/>
      <c r="J1058" s="136"/>
      <c r="K1058" s="136"/>
    </row>
    <row r="1059" spans="2:11">
      <c r="B1059" s="135"/>
      <c r="C1059" s="135"/>
      <c r="D1059" s="135"/>
      <c r="E1059" s="136"/>
      <c r="F1059" s="136"/>
      <c r="G1059" s="136"/>
      <c r="H1059" s="136"/>
      <c r="I1059" s="136"/>
      <c r="J1059" s="136"/>
      <c r="K1059" s="136"/>
    </row>
    <row r="1060" spans="2:11">
      <c r="B1060" s="135"/>
      <c r="C1060" s="135"/>
      <c r="D1060" s="135"/>
      <c r="E1060" s="136"/>
      <c r="F1060" s="136"/>
      <c r="G1060" s="136"/>
      <c r="H1060" s="136"/>
      <c r="I1060" s="136"/>
      <c r="J1060" s="136"/>
      <c r="K1060" s="136"/>
    </row>
    <row r="1061" spans="2:11">
      <c r="B1061" s="135"/>
      <c r="C1061" s="135"/>
      <c r="D1061" s="135"/>
      <c r="E1061" s="136"/>
      <c r="F1061" s="136"/>
      <c r="G1061" s="136"/>
      <c r="H1061" s="136"/>
      <c r="I1061" s="136"/>
      <c r="J1061" s="136"/>
      <c r="K1061" s="136"/>
    </row>
    <row r="1062" spans="2:11">
      <c r="B1062" s="135"/>
      <c r="C1062" s="135"/>
      <c r="D1062" s="135"/>
      <c r="E1062" s="136"/>
      <c r="F1062" s="136"/>
      <c r="G1062" s="136"/>
      <c r="H1062" s="136"/>
      <c r="I1062" s="136"/>
      <c r="J1062" s="136"/>
      <c r="K1062" s="136"/>
    </row>
    <row r="1063" spans="2:11">
      <c r="B1063" s="135"/>
      <c r="C1063" s="135"/>
      <c r="D1063" s="135"/>
      <c r="E1063" s="136"/>
      <c r="F1063" s="136"/>
      <c r="G1063" s="136"/>
      <c r="H1063" s="136"/>
      <c r="I1063" s="136"/>
      <c r="J1063" s="136"/>
      <c r="K1063" s="136"/>
    </row>
    <row r="1064" spans="2:11">
      <c r="B1064" s="135"/>
      <c r="C1064" s="135"/>
      <c r="D1064" s="135"/>
      <c r="E1064" s="136"/>
      <c r="F1064" s="136"/>
      <c r="G1064" s="136"/>
      <c r="H1064" s="136"/>
      <c r="I1064" s="136"/>
      <c r="J1064" s="136"/>
      <c r="K1064" s="136"/>
    </row>
    <row r="1065" spans="2:11">
      <c r="B1065" s="135"/>
      <c r="C1065" s="135"/>
      <c r="D1065" s="135"/>
      <c r="E1065" s="136"/>
      <c r="F1065" s="136"/>
      <c r="G1065" s="136"/>
      <c r="H1065" s="136"/>
      <c r="I1065" s="136"/>
      <c r="J1065" s="136"/>
      <c r="K1065" s="136"/>
    </row>
    <row r="1066" spans="2:11">
      <c r="B1066" s="135"/>
      <c r="C1066" s="135"/>
      <c r="D1066" s="135"/>
      <c r="E1066" s="136"/>
      <c r="F1066" s="136"/>
      <c r="G1066" s="136"/>
      <c r="H1066" s="136"/>
      <c r="I1066" s="136"/>
      <c r="J1066" s="136"/>
      <c r="K1066" s="136"/>
    </row>
    <row r="1067" spans="2:11">
      <c r="B1067" s="135"/>
      <c r="C1067" s="135"/>
      <c r="D1067" s="135"/>
      <c r="E1067" s="136"/>
      <c r="F1067" s="136"/>
      <c r="G1067" s="136"/>
      <c r="H1067" s="136"/>
      <c r="I1067" s="136"/>
      <c r="J1067" s="136"/>
      <c r="K1067" s="136"/>
    </row>
    <row r="1068" spans="2:11">
      <c r="B1068" s="135"/>
      <c r="C1068" s="135"/>
      <c r="D1068" s="135"/>
      <c r="E1068" s="136"/>
      <c r="F1068" s="136"/>
      <c r="G1068" s="136"/>
      <c r="H1068" s="136"/>
      <c r="I1068" s="136"/>
      <c r="J1068" s="136"/>
      <c r="K1068" s="136"/>
    </row>
    <row r="1069" spans="2:11">
      <c r="B1069" s="135"/>
      <c r="C1069" s="135"/>
      <c r="D1069" s="135"/>
      <c r="E1069" s="136"/>
      <c r="F1069" s="136"/>
      <c r="G1069" s="136"/>
      <c r="H1069" s="136"/>
      <c r="I1069" s="136"/>
      <c r="J1069" s="136"/>
      <c r="K1069" s="136"/>
    </row>
    <row r="1070" spans="2:11">
      <c r="B1070" s="135"/>
      <c r="C1070" s="135"/>
      <c r="D1070" s="135"/>
      <c r="E1070" s="136"/>
      <c r="F1070" s="136"/>
      <c r="G1070" s="136"/>
      <c r="H1070" s="136"/>
      <c r="I1070" s="136"/>
      <c r="J1070" s="136"/>
      <c r="K1070" s="136"/>
    </row>
    <row r="1071" spans="2:11">
      <c r="B1071" s="135"/>
      <c r="C1071" s="135"/>
      <c r="D1071" s="135"/>
      <c r="E1071" s="136"/>
      <c r="F1071" s="136"/>
      <c r="G1071" s="136"/>
      <c r="H1071" s="136"/>
      <c r="I1071" s="136"/>
      <c r="J1071" s="136"/>
      <c r="K1071" s="136"/>
    </row>
    <row r="1072" spans="2:11">
      <c r="B1072" s="135"/>
      <c r="C1072" s="135"/>
      <c r="D1072" s="135"/>
      <c r="E1072" s="136"/>
      <c r="F1072" s="136"/>
      <c r="G1072" s="136"/>
      <c r="H1072" s="136"/>
      <c r="I1072" s="136"/>
      <c r="J1072" s="136"/>
      <c r="K1072" s="136"/>
    </row>
    <row r="1073" spans="2:11">
      <c r="B1073" s="135"/>
      <c r="C1073" s="135"/>
      <c r="D1073" s="135"/>
      <c r="E1073" s="136"/>
      <c r="F1073" s="136"/>
      <c r="G1073" s="136"/>
      <c r="H1073" s="136"/>
      <c r="I1073" s="136"/>
      <c r="J1073" s="136"/>
      <c r="K1073" s="136"/>
    </row>
    <row r="1074" spans="2:11">
      <c r="B1074" s="135"/>
      <c r="C1074" s="135"/>
      <c r="D1074" s="135"/>
      <c r="E1074" s="136"/>
      <c r="F1074" s="136"/>
      <c r="G1074" s="136"/>
      <c r="H1074" s="136"/>
      <c r="I1074" s="136"/>
      <c r="J1074" s="136"/>
      <c r="K1074" s="136"/>
    </row>
    <row r="1075" spans="2:11">
      <c r="B1075" s="135"/>
      <c r="C1075" s="135"/>
      <c r="D1075" s="135"/>
      <c r="E1075" s="136"/>
      <c r="F1075" s="136"/>
      <c r="G1075" s="136"/>
      <c r="H1075" s="136"/>
      <c r="I1075" s="136"/>
      <c r="J1075" s="136"/>
      <c r="K1075" s="136"/>
    </row>
    <row r="1076" spans="2:11">
      <c r="B1076" s="135"/>
      <c r="C1076" s="135"/>
      <c r="D1076" s="135"/>
      <c r="E1076" s="136"/>
      <c r="F1076" s="136"/>
      <c r="G1076" s="136"/>
      <c r="H1076" s="136"/>
      <c r="I1076" s="136"/>
      <c r="J1076" s="136"/>
      <c r="K1076" s="136"/>
    </row>
    <row r="1077" spans="2:11">
      <c r="B1077" s="135"/>
      <c r="C1077" s="135"/>
      <c r="D1077" s="135"/>
      <c r="E1077" s="136"/>
      <c r="F1077" s="136"/>
      <c r="G1077" s="136"/>
      <c r="H1077" s="136"/>
      <c r="I1077" s="136"/>
      <c r="J1077" s="136"/>
      <c r="K1077" s="136"/>
    </row>
    <row r="1078" spans="2:11">
      <c r="B1078" s="135"/>
      <c r="C1078" s="135"/>
      <c r="D1078" s="135"/>
      <c r="E1078" s="136"/>
      <c r="F1078" s="136"/>
      <c r="G1078" s="136"/>
      <c r="H1078" s="136"/>
      <c r="I1078" s="136"/>
      <c r="J1078" s="136"/>
      <c r="K1078" s="136"/>
    </row>
    <row r="1079" spans="2:11">
      <c r="B1079" s="135"/>
      <c r="C1079" s="135"/>
      <c r="D1079" s="135"/>
      <c r="E1079" s="136"/>
      <c r="F1079" s="136"/>
      <c r="G1079" s="136"/>
      <c r="H1079" s="136"/>
      <c r="I1079" s="136"/>
      <c r="J1079" s="136"/>
      <c r="K1079" s="136"/>
    </row>
    <row r="1080" spans="2:11">
      <c r="B1080" s="135"/>
      <c r="C1080" s="135"/>
      <c r="D1080" s="135"/>
      <c r="E1080" s="136"/>
      <c r="F1080" s="136"/>
      <c r="G1080" s="136"/>
      <c r="H1080" s="136"/>
      <c r="I1080" s="136"/>
      <c r="J1080" s="136"/>
      <c r="K1080" s="136"/>
    </row>
    <row r="1081" spans="2:11">
      <c r="B1081" s="135"/>
      <c r="C1081" s="135"/>
      <c r="D1081" s="135"/>
      <c r="E1081" s="136"/>
      <c r="F1081" s="136"/>
      <c r="G1081" s="136"/>
      <c r="H1081" s="136"/>
      <c r="I1081" s="136"/>
      <c r="J1081" s="136"/>
      <c r="K1081" s="136"/>
    </row>
    <row r="1082" spans="2:11">
      <c r="B1082" s="135"/>
      <c r="C1082" s="135"/>
      <c r="D1082" s="135"/>
      <c r="E1082" s="136"/>
      <c r="F1082" s="136"/>
      <c r="G1082" s="136"/>
      <c r="H1082" s="136"/>
      <c r="I1082" s="136"/>
      <c r="J1082" s="136"/>
      <c r="K1082" s="136"/>
    </row>
    <row r="1083" spans="2:11">
      <c r="B1083" s="135"/>
      <c r="C1083" s="135"/>
      <c r="D1083" s="135"/>
      <c r="E1083" s="136"/>
      <c r="F1083" s="136"/>
      <c r="G1083" s="136"/>
      <c r="H1083" s="136"/>
      <c r="I1083" s="136"/>
      <c r="J1083" s="136"/>
      <c r="K1083" s="136"/>
    </row>
    <row r="1084" spans="2:11">
      <c r="B1084" s="135"/>
      <c r="C1084" s="135"/>
      <c r="D1084" s="135"/>
      <c r="E1084" s="136"/>
      <c r="F1084" s="136"/>
      <c r="G1084" s="136"/>
      <c r="H1084" s="136"/>
      <c r="I1084" s="136"/>
      <c r="J1084" s="136"/>
      <c r="K1084" s="136"/>
    </row>
    <row r="1085" spans="2:11">
      <c r="B1085" s="135"/>
      <c r="C1085" s="135"/>
      <c r="D1085" s="135"/>
      <c r="E1085" s="136"/>
      <c r="F1085" s="136"/>
      <c r="G1085" s="136"/>
      <c r="H1085" s="136"/>
      <c r="I1085" s="136"/>
      <c r="J1085" s="136"/>
      <c r="K1085" s="136"/>
    </row>
    <row r="1086" spans="2:11">
      <c r="B1086" s="135"/>
      <c r="C1086" s="135"/>
      <c r="D1086" s="135"/>
      <c r="E1086" s="136"/>
      <c r="F1086" s="136"/>
      <c r="G1086" s="136"/>
      <c r="H1086" s="136"/>
      <c r="I1086" s="136"/>
      <c r="J1086" s="136"/>
      <c r="K1086" s="136"/>
    </row>
    <row r="1087" spans="2:11">
      <c r="B1087" s="135"/>
      <c r="C1087" s="135"/>
      <c r="D1087" s="135"/>
      <c r="E1087" s="136"/>
      <c r="F1087" s="136"/>
      <c r="G1087" s="136"/>
      <c r="H1087" s="136"/>
      <c r="I1087" s="136"/>
      <c r="J1087" s="136"/>
      <c r="K1087" s="136"/>
    </row>
    <row r="1088" spans="2:11">
      <c r="B1088" s="135"/>
      <c r="C1088" s="135"/>
      <c r="D1088" s="135"/>
      <c r="E1088" s="136"/>
      <c r="F1088" s="136"/>
      <c r="G1088" s="136"/>
      <c r="H1088" s="136"/>
      <c r="I1088" s="136"/>
      <c r="J1088" s="136"/>
      <c r="K1088" s="136"/>
    </row>
    <row r="1089" spans="2:11">
      <c r="B1089" s="135"/>
      <c r="C1089" s="135"/>
      <c r="D1089" s="135"/>
      <c r="E1089" s="136"/>
      <c r="F1089" s="136"/>
      <c r="G1089" s="136"/>
      <c r="H1089" s="136"/>
      <c r="I1089" s="136"/>
      <c r="J1089" s="136"/>
      <c r="K1089" s="136"/>
    </row>
    <row r="1090" spans="2:11">
      <c r="B1090" s="135"/>
      <c r="C1090" s="135"/>
      <c r="D1090" s="135"/>
      <c r="E1090" s="136"/>
      <c r="F1090" s="136"/>
      <c r="G1090" s="136"/>
      <c r="H1090" s="136"/>
      <c r="I1090" s="136"/>
      <c r="J1090" s="136"/>
      <c r="K1090" s="136"/>
    </row>
    <row r="1091" spans="2:11">
      <c r="B1091" s="135"/>
      <c r="C1091" s="135"/>
      <c r="D1091" s="135"/>
      <c r="E1091" s="136"/>
      <c r="F1091" s="136"/>
      <c r="G1091" s="136"/>
      <c r="H1091" s="136"/>
      <c r="I1091" s="136"/>
      <c r="J1091" s="136"/>
      <c r="K1091" s="136"/>
    </row>
    <row r="1092" spans="2:11">
      <c r="B1092" s="135"/>
      <c r="C1092" s="135"/>
      <c r="D1092" s="135"/>
      <c r="E1092" s="136"/>
      <c r="F1092" s="136"/>
      <c r="G1092" s="136"/>
      <c r="H1092" s="136"/>
      <c r="I1092" s="136"/>
      <c r="J1092" s="136"/>
      <c r="K1092" s="136"/>
    </row>
    <row r="1093" spans="2:11">
      <c r="B1093" s="135"/>
      <c r="C1093" s="135"/>
      <c r="D1093" s="135"/>
      <c r="E1093" s="136"/>
      <c r="F1093" s="136"/>
      <c r="G1093" s="136"/>
      <c r="H1093" s="136"/>
      <c r="I1093" s="136"/>
      <c r="J1093" s="136"/>
      <c r="K1093" s="136"/>
    </row>
    <row r="1094" spans="2:11">
      <c r="B1094" s="135"/>
      <c r="C1094" s="135"/>
      <c r="D1094" s="135"/>
      <c r="E1094" s="136"/>
      <c r="F1094" s="136"/>
      <c r="G1094" s="136"/>
      <c r="H1094" s="136"/>
      <c r="I1094" s="136"/>
      <c r="J1094" s="136"/>
      <c r="K1094" s="136"/>
    </row>
    <row r="1095" spans="2:11">
      <c r="B1095" s="135"/>
      <c r="C1095" s="135"/>
      <c r="D1095" s="135"/>
      <c r="E1095" s="136"/>
      <c r="F1095" s="136"/>
      <c r="G1095" s="136"/>
      <c r="H1095" s="136"/>
      <c r="I1095" s="136"/>
      <c r="J1095" s="136"/>
      <c r="K1095" s="136"/>
    </row>
    <row r="1096" spans="2:11">
      <c r="B1096" s="135"/>
      <c r="C1096" s="135"/>
      <c r="D1096" s="135"/>
      <c r="E1096" s="136"/>
      <c r="F1096" s="136"/>
      <c r="G1096" s="136"/>
      <c r="H1096" s="136"/>
      <c r="I1096" s="136"/>
      <c r="J1096" s="136"/>
      <c r="K1096" s="136"/>
    </row>
    <row r="1097" spans="2:11">
      <c r="B1097" s="135"/>
      <c r="C1097" s="135"/>
      <c r="D1097" s="135"/>
      <c r="E1097" s="136"/>
      <c r="F1097" s="136"/>
      <c r="G1097" s="136"/>
      <c r="H1097" s="136"/>
      <c r="I1097" s="136"/>
      <c r="J1097" s="136"/>
      <c r="K1097" s="136"/>
    </row>
    <row r="1098" spans="2:11">
      <c r="B1098" s="135"/>
      <c r="C1098" s="135"/>
      <c r="D1098" s="135"/>
      <c r="E1098" s="136"/>
      <c r="F1098" s="136"/>
      <c r="G1098" s="136"/>
      <c r="H1098" s="136"/>
      <c r="I1098" s="136"/>
      <c r="J1098" s="136"/>
      <c r="K1098" s="136"/>
    </row>
    <row r="1099" spans="2:11">
      <c r="B1099" s="135"/>
      <c r="C1099" s="135"/>
      <c r="D1099" s="135"/>
      <c r="E1099" s="136"/>
      <c r="F1099" s="136"/>
      <c r="G1099" s="136"/>
      <c r="H1099" s="136"/>
      <c r="I1099" s="136"/>
      <c r="J1099" s="136"/>
      <c r="K1099" s="136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56" t="s">
        <v>149</v>
      </c>
      <c r="C1" s="77" t="s" vm="1">
        <v>230</v>
      </c>
    </row>
    <row r="2" spans="2:17">
      <c r="B2" s="56" t="s">
        <v>148</v>
      </c>
      <c r="C2" s="77" t="s">
        <v>231</v>
      </c>
    </row>
    <row r="3" spans="2:17">
      <c r="B3" s="56" t="s">
        <v>150</v>
      </c>
      <c r="C3" s="77" t="s">
        <v>232</v>
      </c>
    </row>
    <row r="4" spans="2:17">
      <c r="B4" s="56" t="s">
        <v>151</v>
      </c>
      <c r="C4" s="77">
        <v>9453</v>
      </c>
    </row>
    <row r="6" spans="2:17" ht="26.25" customHeight="1">
      <c r="B6" s="166" t="s">
        <v>178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</row>
    <row r="7" spans="2:17" ht="26.25" customHeight="1">
      <c r="B7" s="166" t="s">
        <v>103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</row>
    <row r="8" spans="2:17" s="3" customFormat="1" ht="63">
      <c r="B8" s="22" t="s">
        <v>119</v>
      </c>
      <c r="C8" s="30" t="s">
        <v>47</v>
      </c>
      <c r="D8" s="30" t="s">
        <v>53</v>
      </c>
      <c r="E8" s="30" t="s">
        <v>15</v>
      </c>
      <c r="F8" s="30" t="s">
        <v>69</v>
      </c>
      <c r="G8" s="30" t="s">
        <v>105</v>
      </c>
      <c r="H8" s="30" t="s">
        <v>18</v>
      </c>
      <c r="I8" s="30" t="s">
        <v>104</v>
      </c>
      <c r="J8" s="30" t="s">
        <v>17</v>
      </c>
      <c r="K8" s="30" t="s">
        <v>19</v>
      </c>
      <c r="L8" s="30" t="s">
        <v>206</v>
      </c>
      <c r="M8" s="30" t="s">
        <v>205</v>
      </c>
      <c r="N8" s="30" t="s">
        <v>113</v>
      </c>
      <c r="O8" s="30" t="s">
        <v>62</v>
      </c>
      <c r="P8" s="30" t="s">
        <v>152</v>
      </c>
      <c r="Q8" s="31" t="s">
        <v>154</v>
      </c>
    </row>
    <row r="9" spans="2:17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213</v>
      </c>
      <c r="M9" s="16"/>
      <c r="N9" s="16" t="s">
        <v>209</v>
      </c>
      <c r="O9" s="16" t="s">
        <v>20</v>
      </c>
      <c r="P9" s="32" t="s">
        <v>20</v>
      </c>
      <c r="Q9" s="17" t="s">
        <v>20</v>
      </c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116</v>
      </c>
    </row>
    <row r="11" spans="2:17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2:17" ht="18" customHeight="1">
      <c r="B12" s="137" t="s">
        <v>222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17">
      <c r="B13" s="137" t="s">
        <v>115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17">
      <c r="B14" s="137" t="s">
        <v>204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17">
      <c r="B15" s="137" t="s">
        <v>212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17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</row>
    <row r="112" spans="2:17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</row>
    <row r="113" spans="2:17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</row>
    <row r="114" spans="2:17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</row>
    <row r="115" spans="2:17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</row>
    <row r="116" spans="2:17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</row>
    <row r="117" spans="2:17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</row>
    <row r="118" spans="2:17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</row>
    <row r="119" spans="2:17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</row>
    <row r="120" spans="2:17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</row>
    <row r="121" spans="2:17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</row>
    <row r="122" spans="2:17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</row>
    <row r="123" spans="2:17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</row>
    <row r="124" spans="2:17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</row>
    <row r="125" spans="2:17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</row>
    <row r="126" spans="2:17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</row>
    <row r="127" spans="2:17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</row>
    <row r="128" spans="2:17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</row>
    <row r="129" spans="2:17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</row>
    <row r="130" spans="2:17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</row>
    <row r="131" spans="2:17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</row>
    <row r="132" spans="2:17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</row>
    <row r="133" spans="2:17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</row>
    <row r="134" spans="2:17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</row>
    <row r="135" spans="2:17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</row>
    <row r="136" spans="2:17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</row>
    <row r="137" spans="2:17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</row>
    <row r="138" spans="2:17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</row>
    <row r="139" spans="2:17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</row>
    <row r="140" spans="2:17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</row>
    <row r="141" spans="2:17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</row>
    <row r="142" spans="2:17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</row>
    <row r="143" spans="2:17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</row>
    <row r="144" spans="2:17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</row>
    <row r="145" spans="2:17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</row>
    <row r="146" spans="2:17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</row>
    <row r="147" spans="2:17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</row>
    <row r="148" spans="2:17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</row>
    <row r="149" spans="2:17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</row>
    <row r="150" spans="2:17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</row>
    <row r="151" spans="2:17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</row>
    <row r="152" spans="2:17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</row>
    <row r="153" spans="2:17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</row>
    <row r="154" spans="2:17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</row>
    <row r="155" spans="2:17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</row>
    <row r="156" spans="2:17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</row>
    <row r="157" spans="2:17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</row>
    <row r="158" spans="2:17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</row>
    <row r="159" spans="2:17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</row>
    <row r="160" spans="2:17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</row>
    <row r="161" spans="2:17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</row>
    <row r="162" spans="2:17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</row>
    <row r="163" spans="2:17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</row>
    <row r="164" spans="2:17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</row>
    <row r="165" spans="2:17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</row>
    <row r="166" spans="2:17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</row>
    <row r="167" spans="2:17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</row>
    <row r="168" spans="2:17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</row>
    <row r="169" spans="2:17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</row>
    <row r="170" spans="2:17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</row>
    <row r="171" spans="2:17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</row>
    <row r="172" spans="2:17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</row>
    <row r="173" spans="2:17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</row>
    <row r="174" spans="2:17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</row>
    <row r="175" spans="2:17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</row>
    <row r="176" spans="2:17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</row>
    <row r="177" spans="2:17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</row>
    <row r="178" spans="2:17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</row>
    <row r="179" spans="2:17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</row>
    <row r="180" spans="2:17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</row>
    <row r="181" spans="2:17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</row>
    <row r="182" spans="2:17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</row>
    <row r="183" spans="2:17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</row>
    <row r="184" spans="2:17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</row>
    <row r="185" spans="2:17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</row>
    <row r="186" spans="2:17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</row>
    <row r="187" spans="2:17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</row>
    <row r="188" spans="2:17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</row>
    <row r="189" spans="2:17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</row>
    <row r="190" spans="2:17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</row>
    <row r="191" spans="2:17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</row>
    <row r="192" spans="2:17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</row>
    <row r="193" spans="2:17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</row>
    <row r="194" spans="2:17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</row>
    <row r="195" spans="2:17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</row>
    <row r="196" spans="2:17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</row>
    <row r="197" spans="2:17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</row>
    <row r="198" spans="2:17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</row>
    <row r="199" spans="2:17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</row>
    <row r="200" spans="2:17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</row>
    <row r="201" spans="2:17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</row>
    <row r="202" spans="2:17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</row>
    <row r="203" spans="2:17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</row>
    <row r="204" spans="2:17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</row>
    <row r="205" spans="2:17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</row>
    <row r="206" spans="2:17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</row>
    <row r="207" spans="2:17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</row>
    <row r="208" spans="2:17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</row>
    <row r="209" spans="2:17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</row>
    <row r="210" spans="2:17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</row>
    <row r="211" spans="2:17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</row>
    <row r="212" spans="2:17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</row>
    <row r="213" spans="2:17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</row>
    <row r="214" spans="2:17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</row>
    <row r="215" spans="2:17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</row>
    <row r="216" spans="2:17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</row>
    <row r="217" spans="2:17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</row>
    <row r="218" spans="2:17">
      <c r="B218" s="135"/>
      <c r="C218" s="135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</row>
    <row r="219" spans="2:17">
      <c r="B219" s="135"/>
      <c r="C219" s="135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</row>
    <row r="220" spans="2:17">
      <c r="B220" s="135"/>
      <c r="C220" s="135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</row>
    <row r="221" spans="2:17">
      <c r="B221" s="135"/>
      <c r="C221" s="135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</row>
    <row r="222" spans="2:17">
      <c r="B222" s="135"/>
      <c r="C222" s="135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</row>
    <row r="223" spans="2:17">
      <c r="B223" s="135"/>
      <c r="C223" s="135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</row>
    <row r="224" spans="2:17">
      <c r="B224" s="135"/>
      <c r="C224" s="135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</row>
    <row r="225" spans="2:17">
      <c r="B225" s="135"/>
      <c r="C225" s="135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</row>
    <row r="226" spans="2:17">
      <c r="B226" s="135"/>
      <c r="C226" s="135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</row>
    <row r="227" spans="2:17">
      <c r="B227" s="135"/>
      <c r="C227" s="135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</row>
    <row r="228" spans="2:17">
      <c r="B228" s="135"/>
      <c r="C228" s="135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</row>
    <row r="229" spans="2:17">
      <c r="B229" s="135"/>
      <c r="C229" s="135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</row>
    <row r="230" spans="2:17">
      <c r="B230" s="135"/>
      <c r="C230" s="135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</row>
    <row r="231" spans="2:17">
      <c r="B231" s="135"/>
      <c r="C231" s="135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</row>
    <row r="232" spans="2:17">
      <c r="B232" s="135"/>
      <c r="C232" s="135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</row>
    <row r="233" spans="2:17">
      <c r="B233" s="135"/>
      <c r="C233" s="135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</row>
    <row r="234" spans="2:17">
      <c r="B234" s="135"/>
      <c r="C234" s="135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</row>
    <row r="235" spans="2:17">
      <c r="B235" s="135"/>
      <c r="C235" s="135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</row>
    <row r="236" spans="2:17">
      <c r="B236" s="135"/>
      <c r="C236" s="135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</row>
    <row r="237" spans="2:17">
      <c r="B237" s="135"/>
      <c r="C237" s="135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</row>
    <row r="238" spans="2:17">
      <c r="B238" s="135"/>
      <c r="C238" s="135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</row>
    <row r="239" spans="2:17">
      <c r="B239" s="135"/>
      <c r="C239" s="135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</row>
    <row r="240" spans="2:17">
      <c r="B240" s="135"/>
      <c r="C240" s="135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</row>
    <row r="241" spans="2:17">
      <c r="B241" s="135"/>
      <c r="C241" s="135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</row>
    <row r="242" spans="2:17">
      <c r="B242" s="135"/>
      <c r="C242" s="135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</row>
    <row r="243" spans="2:17">
      <c r="B243" s="135"/>
      <c r="C243" s="135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</row>
    <row r="244" spans="2:17">
      <c r="B244" s="135"/>
      <c r="C244" s="135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</row>
    <row r="245" spans="2:17">
      <c r="B245" s="135"/>
      <c r="C245" s="135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</row>
    <row r="246" spans="2:17">
      <c r="B246" s="135"/>
      <c r="C246" s="135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</row>
    <row r="247" spans="2:17">
      <c r="B247" s="135"/>
      <c r="C247" s="135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</row>
    <row r="248" spans="2:17">
      <c r="B248" s="135"/>
      <c r="C248" s="135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</row>
    <row r="249" spans="2:17">
      <c r="B249" s="135"/>
      <c r="C249" s="135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</row>
    <row r="250" spans="2:17">
      <c r="B250" s="135"/>
      <c r="C250" s="135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</row>
    <row r="251" spans="2:17">
      <c r="B251" s="135"/>
      <c r="C251" s="135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</row>
    <row r="252" spans="2:17">
      <c r="B252" s="135"/>
      <c r="C252" s="135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</row>
    <row r="253" spans="2:17">
      <c r="B253" s="135"/>
      <c r="C253" s="135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</row>
    <row r="254" spans="2:17">
      <c r="B254" s="135"/>
      <c r="C254" s="135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</row>
    <row r="255" spans="2:17">
      <c r="B255" s="135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</row>
    <row r="256" spans="2:17">
      <c r="B256" s="135"/>
      <c r="C256" s="135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</row>
    <row r="257" spans="2:17">
      <c r="B257" s="135"/>
      <c r="C257" s="135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</row>
    <row r="258" spans="2:17">
      <c r="B258" s="135"/>
      <c r="C258" s="135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</row>
    <row r="259" spans="2:17">
      <c r="B259" s="135"/>
      <c r="C259" s="135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</row>
    <row r="260" spans="2:17">
      <c r="B260" s="135"/>
      <c r="C260" s="135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</row>
    <row r="261" spans="2:17">
      <c r="B261" s="135"/>
      <c r="C261" s="135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</row>
    <row r="262" spans="2:17">
      <c r="B262" s="135"/>
      <c r="C262" s="135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</row>
    <row r="263" spans="2:17">
      <c r="B263" s="135"/>
      <c r="C263" s="135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</row>
    <row r="264" spans="2:17">
      <c r="B264" s="135"/>
      <c r="C264" s="135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</row>
    <row r="265" spans="2:17">
      <c r="B265" s="135"/>
      <c r="C265" s="135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</row>
    <row r="266" spans="2:17">
      <c r="B266" s="135"/>
      <c r="C266" s="135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</row>
    <row r="267" spans="2:17">
      <c r="B267" s="135"/>
      <c r="C267" s="135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</row>
    <row r="268" spans="2:17">
      <c r="B268" s="135"/>
      <c r="C268" s="135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</row>
    <row r="269" spans="2:17">
      <c r="B269" s="135"/>
      <c r="C269" s="135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</row>
    <row r="270" spans="2:17">
      <c r="B270" s="135"/>
      <c r="C270" s="135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</row>
    <row r="271" spans="2:17">
      <c r="B271" s="135"/>
      <c r="C271" s="135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</row>
    <row r="272" spans="2:17">
      <c r="B272" s="135"/>
      <c r="C272" s="135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</row>
    <row r="273" spans="2:17">
      <c r="B273" s="135"/>
      <c r="C273" s="135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</row>
    <row r="274" spans="2:17">
      <c r="B274" s="135"/>
      <c r="C274" s="135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</row>
    <row r="275" spans="2:17">
      <c r="B275" s="135"/>
      <c r="C275" s="135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</row>
    <row r="276" spans="2:17">
      <c r="B276" s="135"/>
      <c r="C276" s="135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</row>
    <row r="277" spans="2:17">
      <c r="B277" s="135"/>
      <c r="C277" s="135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</row>
    <row r="278" spans="2:17">
      <c r="B278" s="135"/>
      <c r="C278" s="135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</row>
    <row r="279" spans="2:17">
      <c r="B279" s="135"/>
      <c r="C279" s="135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</row>
    <row r="280" spans="2:17">
      <c r="B280" s="135"/>
      <c r="C280" s="135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</row>
    <row r="281" spans="2:17">
      <c r="B281" s="135"/>
      <c r="C281" s="135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</row>
    <row r="282" spans="2:17">
      <c r="B282" s="135"/>
      <c r="C282" s="135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</row>
    <row r="283" spans="2:17">
      <c r="B283" s="135"/>
      <c r="C283" s="135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</row>
    <row r="284" spans="2:17">
      <c r="B284" s="135"/>
      <c r="C284" s="135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</row>
    <row r="285" spans="2:17">
      <c r="B285" s="135"/>
      <c r="C285" s="135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</row>
    <row r="286" spans="2:17">
      <c r="B286" s="135"/>
      <c r="C286" s="135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</row>
    <row r="287" spans="2:17">
      <c r="B287" s="135"/>
      <c r="C287" s="135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</row>
    <row r="288" spans="2:17">
      <c r="B288" s="135"/>
      <c r="C288" s="135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</row>
    <row r="289" spans="2:17">
      <c r="B289" s="135"/>
      <c r="C289" s="135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</row>
    <row r="290" spans="2:17">
      <c r="B290" s="135"/>
      <c r="C290" s="135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</row>
    <row r="291" spans="2:17">
      <c r="B291" s="135"/>
      <c r="C291" s="135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</row>
    <row r="292" spans="2:17">
      <c r="B292" s="135"/>
      <c r="C292" s="135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</row>
    <row r="293" spans="2:17">
      <c r="B293" s="135"/>
      <c r="C293" s="135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</row>
    <row r="294" spans="2:17">
      <c r="B294" s="135"/>
      <c r="C294" s="135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</row>
    <row r="295" spans="2:17">
      <c r="B295" s="135"/>
      <c r="C295" s="135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</row>
    <row r="296" spans="2:17">
      <c r="B296" s="135"/>
      <c r="C296" s="135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</row>
    <row r="297" spans="2:17">
      <c r="B297" s="135"/>
      <c r="C297" s="135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</row>
    <row r="298" spans="2:17">
      <c r="B298" s="135"/>
      <c r="C298" s="135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</row>
    <row r="299" spans="2:17">
      <c r="B299" s="135"/>
      <c r="C299" s="135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</row>
    <row r="300" spans="2:17">
      <c r="B300" s="135"/>
      <c r="C300" s="135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</row>
    <row r="301" spans="2:17">
      <c r="B301" s="135"/>
      <c r="C301" s="135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</row>
    <row r="302" spans="2:17">
      <c r="B302" s="135"/>
      <c r="C302" s="135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</row>
    <row r="303" spans="2:17">
      <c r="B303" s="135"/>
      <c r="C303" s="135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</row>
    <row r="304" spans="2:17">
      <c r="B304" s="135"/>
      <c r="C304" s="135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</row>
    <row r="305" spans="2:17">
      <c r="B305" s="135"/>
      <c r="C305" s="135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</row>
    <row r="306" spans="2:17">
      <c r="B306" s="135"/>
      <c r="C306" s="135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</row>
    <row r="307" spans="2:17">
      <c r="B307" s="135"/>
      <c r="C307" s="135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</row>
    <row r="308" spans="2:17">
      <c r="B308" s="135"/>
      <c r="C308" s="135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</row>
    <row r="309" spans="2:17">
      <c r="B309" s="135"/>
      <c r="C309" s="135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</row>
    <row r="310" spans="2:17">
      <c r="B310" s="135"/>
      <c r="C310" s="135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</row>
    <row r="311" spans="2:17">
      <c r="B311" s="135"/>
      <c r="C311" s="135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</row>
    <row r="312" spans="2:17">
      <c r="B312" s="135"/>
      <c r="C312" s="135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</row>
    <row r="313" spans="2:17">
      <c r="B313" s="135"/>
      <c r="C313" s="135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</row>
    <row r="314" spans="2:17">
      <c r="B314" s="135"/>
      <c r="C314" s="135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</row>
    <row r="315" spans="2:17">
      <c r="B315" s="135"/>
      <c r="C315" s="135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</row>
    <row r="316" spans="2:17">
      <c r="B316" s="135"/>
      <c r="C316" s="135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</row>
    <row r="317" spans="2:17">
      <c r="B317" s="135"/>
      <c r="C317" s="135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</row>
    <row r="318" spans="2:17">
      <c r="B318" s="135"/>
      <c r="C318" s="135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</row>
    <row r="319" spans="2:17">
      <c r="B319" s="135"/>
      <c r="C319" s="135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</row>
    <row r="320" spans="2:17">
      <c r="B320" s="135"/>
      <c r="C320" s="135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</row>
    <row r="321" spans="2:17">
      <c r="B321" s="135"/>
      <c r="C321" s="135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</row>
    <row r="322" spans="2:17">
      <c r="B322" s="135"/>
      <c r="C322" s="135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</row>
    <row r="323" spans="2:17">
      <c r="B323" s="135"/>
      <c r="C323" s="135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</row>
    <row r="324" spans="2:17">
      <c r="B324" s="135"/>
      <c r="C324" s="135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</row>
    <row r="325" spans="2:17">
      <c r="B325" s="135"/>
      <c r="C325" s="135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</row>
    <row r="326" spans="2:17">
      <c r="B326" s="135"/>
      <c r="C326" s="135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</row>
    <row r="327" spans="2:17">
      <c r="B327" s="135"/>
      <c r="C327" s="135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</row>
    <row r="328" spans="2:17">
      <c r="B328" s="135"/>
      <c r="C328" s="135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</row>
    <row r="329" spans="2:17">
      <c r="B329" s="135"/>
      <c r="C329" s="135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</row>
    <row r="330" spans="2:17">
      <c r="B330" s="135"/>
      <c r="C330" s="135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</row>
    <row r="331" spans="2:17">
      <c r="B331" s="135"/>
      <c r="C331" s="135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</row>
    <row r="332" spans="2:17">
      <c r="B332" s="135"/>
      <c r="C332" s="135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</row>
    <row r="333" spans="2:17">
      <c r="B333" s="135"/>
      <c r="C333" s="135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</row>
    <row r="334" spans="2:17">
      <c r="B334" s="135"/>
      <c r="C334" s="135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</row>
    <row r="335" spans="2:17">
      <c r="B335" s="135"/>
      <c r="C335" s="135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</row>
    <row r="336" spans="2:17">
      <c r="B336" s="135"/>
      <c r="C336" s="135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</row>
    <row r="337" spans="2:17">
      <c r="B337" s="135"/>
      <c r="C337" s="135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</row>
    <row r="338" spans="2:17">
      <c r="B338" s="135"/>
      <c r="C338" s="135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</row>
    <row r="339" spans="2:17">
      <c r="B339" s="135"/>
      <c r="C339" s="135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</row>
    <row r="340" spans="2:17">
      <c r="B340" s="135"/>
      <c r="C340" s="135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</row>
    <row r="341" spans="2:17">
      <c r="B341" s="135"/>
      <c r="C341" s="135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</row>
    <row r="342" spans="2:17">
      <c r="B342" s="135"/>
      <c r="C342" s="135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</row>
    <row r="343" spans="2:17">
      <c r="B343" s="135"/>
      <c r="C343" s="135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</row>
    <row r="344" spans="2:17">
      <c r="B344" s="135"/>
      <c r="C344" s="135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</row>
    <row r="345" spans="2:17">
      <c r="B345" s="135"/>
      <c r="C345" s="135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</row>
    <row r="346" spans="2:17">
      <c r="B346" s="135"/>
      <c r="C346" s="135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</row>
    <row r="347" spans="2:17">
      <c r="B347" s="135"/>
      <c r="C347" s="135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</row>
    <row r="348" spans="2:17">
      <c r="B348" s="135"/>
      <c r="C348" s="135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</row>
    <row r="349" spans="2:17">
      <c r="B349" s="135"/>
      <c r="C349" s="135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</row>
    <row r="350" spans="2:17">
      <c r="B350" s="135"/>
      <c r="C350" s="135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</row>
    <row r="351" spans="2:17">
      <c r="B351" s="135"/>
      <c r="C351" s="135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</row>
    <row r="352" spans="2:17">
      <c r="B352" s="135"/>
      <c r="C352" s="135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</row>
    <row r="353" spans="2:17">
      <c r="B353" s="135"/>
      <c r="C353" s="135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</row>
    <row r="354" spans="2:17">
      <c r="B354" s="135"/>
      <c r="C354" s="135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</row>
    <row r="355" spans="2:17">
      <c r="B355" s="135"/>
      <c r="C355" s="135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</row>
    <row r="356" spans="2:17">
      <c r="B356" s="135"/>
      <c r="C356" s="135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</row>
    <row r="357" spans="2:17">
      <c r="B357" s="135"/>
      <c r="C357" s="135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</row>
    <row r="358" spans="2:17">
      <c r="B358" s="135"/>
      <c r="C358" s="135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</row>
    <row r="359" spans="2:17">
      <c r="B359" s="135"/>
      <c r="C359" s="135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</row>
    <row r="360" spans="2:17">
      <c r="B360" s="135"/>
      <c r="C360" s="135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</row>
    <row r="361" spans="2:17">
      <c r="B361" s="135"/>
      <c r="C361" s="135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</row>
    <row r="362" spans="2:17">
      <c r="B362" s="135"/>
      <c r="C362" s="135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</row>
    <row r="363" spans="2:17">
      <c r="B363" s="135"/>
      <c r="C363" s="135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</row>
    <row r="364" spans="2:17">
      <c r="B364" s="135"/>
      <c r="C364" s="135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</row>
    <row r="365" spans="2:17">
      <c r="B365" s="135"/>
      <c r="C365" s="135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</row>
    <row r="366" spans="2:17">
      <c r="B366" s="135"/>
      <c r="C366" s="135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</row>
    <row r="367" spans="2:17">
      <c r="B367" s="135"/>
      <c r="C367" s="135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</row>
    <row r="368" spans="2:17">
      <c r="B368" s="135"/>
      <c r="C368" s="135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</row>
    <row r="369" spans="2:17">
      <c r="B369" s="135"/>
      <c r="C369" s="135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</row>
    <row r="370" spans="2:17">
      <c r="B370" s="135"/>
      <c r="C370" s="135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</row>
    <row r="371" spans="2:17">
      <c r="B371" s="135"/>
      <c r="C371" s="135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</row>
    <row r="372" spans="2:17">
      <c r="B372" s="135"/>
      <c r="C372" s="135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</row>
    <row r="373" spans="2:17">
      <c r="B373" s="135"/>
      <c r="C373" s="135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</row>
    <row r="374" spans="2:17">
      <c r="B374" s="135"/>
      <c r="C374" s="135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</row>
    <row r="375" spans="2:17">
      <c r="B375" s="135"/>
      <c r="C375" s="135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</row>
    <row r="376" spans="2:17">
      <c r="B376" s="135"/>
      <c r="C376" s="135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</row>
    <row r="377" spans="2:17">
      <c r="B377" s="135"/>
      <c r="C377" s="135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</row>
    <row r="378" spans="2:17">
      <c r="B378" s="135"/>
      <c r="C378" s="135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</row>
    <row r="379" spans="2:17">
      <c r="B379" s="135"/>
      <c r="C379" s="135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</row>
    <row r="380" spans="2:17">
      <c r="B380" s="135"/>
      <c r="C380" s="135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</row>
    <row r="381" spans="2:17">
      <c r="B381" s="135"/>
      <c r="C381" s="135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</row>
    <row r="382" spans="2:17">
      <c r="B382" s="135"/>
      <c r="C382" s="135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</row>
    <row r="383" spans="2:17">
      <c r="B383" s="135"/>
      <c r="C383" s="135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</row>
    <row r="384" spans="2:17">
      <c r="B384" s="135"/>
      <c r="C384" s="135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</row>
    <row r="385" spans="2:17">
      <c r="B385" s="135"/>
      <c r="C385" s="135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</row>
    <row r="386" spans="2:17">
      <c r="B386" s="135"/>
      <c r="C386" s="135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</row>
    <row r="387" spans="2:17">
      <c r="B387" s="135"/>
      <c r="C387" s="135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</row>
    <row r="388" spans="2:17">
      <c r="B388" s="135"/>
      <c r="C388" s="135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</row>
    <row r="389" spans="2:17">
      <c r="B389" s="135"/>
      <c r="C389" s="135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</row>
    <row r="390" spans="2:17">
      <c r="B390" s="135"/>
      <c r="C390" s="135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</row>
    <row r="391" spans="2:17">
      <c r="B391" s="135"/>
      <c r="C391" s="135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</row>
    <row r="392" spans="2:17">
      <c r="B392" s="135"/>
      <c r="C392" s="135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</row>
    <row r="393" spans="2:17">
      <c r="B393" s="135"/>
      <c r="C393" s="135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</row>
    <row r="394" spans="2:17">
      <c r="B394" s="135"/>
      <c r="C394" s="135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</row>
    <row r="395" spans="2:17">
      <c r="B395" s="135"/>
      <c r="C395" s="135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</row>
    <row r="396" spans="2:17">
      <c r="B396" s="135"/>
      <c r="C396" s="135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</row>
    <row r="397" spans="2:17">
      <c r="B397" s="135"/>
      <c r="C397" s="135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</row>
    <row r="398" spans="2:17">
      <c r="B398" s="135"/>
      <c r="C398" s="135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</row>
    <row r="399" spans="2:17">
      <c r="B399" s="135"/>
      <c r="C399" s="135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</row>
    <row r="400" spans="2:17">
      <c r="B400" s="135"/>
      <c r="C400" s="135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</row>
    <row r="401" spans="2:17">
      <c r="B401" s="135"/>
      <c r="C401" s="135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</row>
    <row r="402" spans="2:17">
      <c r="B402" s="135"/>
      <c r="C402" s="135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</row>
    <row r="403" spans="2:17">
      <c r="B403" s="135"/>
      <c r="C403" s="135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</row>
    <row r="404" spans="2:17">
      <c r="B404" s="135"/>
      <c r="C404" s="135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</row>
    <row r="405" spans="2:17">
      <c r="B405" s="135"/>
      <c r="C405" s="135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</row>
    <row r="406" spans="2:17">
      <c r="B406" s="135"/>
      <c r="C406" s="135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</row>
    <row r="407" spans="2:17">
      <c r="B407" s="135"/>
      <c r="C407" s="135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</row>
    <row r="408" spans="2:17">
      <c r="B408" s="135"/>
      <c r="C408" s="135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</row>
    <row r="409" spans="2:17">
      <c r="B409" s="135"/>
      <c r="C409" s="135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</row>
    <row r="410" spans="2:17">
      <c r="B410" s="135"/>
      <c r="C410" s="135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</row>
    <row r="411" spans="2:17">
      <c r="B411" s="135"/>
      <c r="C411" s="135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</row>
    <row r="412" spans="2:17">
      <c r="B412" s="135"/>
      <c r="C412" s="135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</row>
    <row r="413" spans="2:17">
      <c r="B413" s="135"/>
      <c r="C413" s="135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</row>
    <row r="414" spans="2:17">
      <c r="B414" s="135"/>
      <c r="C414" s="135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</row>
    <row r="415" spans="2:17">
      <c r="B415" s="135"/>
      <c r="C415" s="135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</row>
    <row r="416" spans="2:17">
      <c r="B416" s="135"/>
      <c r="C416" s="135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</row>
    <row r="417" spans="2:17">
      <c r="B417" s="135"/>
      <c r="C417" s="135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</row>
    <row r="418" spans="2:17">
      <c r="B418" s="135"/>
      <c r="C418" s="135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</row>
    <row r="419" spans="2:17">
      <c r="B419" s="135"/>
      <c r="C419" s="135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</row>
    <row r="420" spans="2:17">
      <c r="B420" s="135"/>
      <c r="C420" s="135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</row>
    <row r="421" spans="2:17">
      <c r="B421" s="135"/>
      <c r="C421" s="135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</row>
    <row r="422" spans="2:17">
      <c r="B422" s="135"/>
      <c r="C422" s="135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</row>
    <row r="423" spans="2:17">
      <c r="B423" s="135"/>
      <c r="C423" s="135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</row>
    <row r="424" spans="2:17">
      <c r="B424" s="135"/>
      <c r="C424" s="135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</row>
    <row r="425" spans="2:17">
      <c r="B425" s="135"/>
      <c r="C425" s="135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</row>
    <row r="426" spans="2:17">
      <c r="B426" s="135"/>
      <c r="C426" s="135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</row>
    <row r="427" spans="2:17">
      <c r="B427" s="135"/>
      <c r="C427" s="135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</row>
    <row r="428" spans="2:17">
      <c r="B428" s="135"/>
      <c r="C428" s="135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</row>
    <row r="429" spans="2:17">
      <c r="B429" s="135"/>
      <c r="C429" s="135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</row>
    <row r="430" spans="2:17">
      <c r="B430" s="135"/>
      <c r="C430" s="135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</row>
    <row r="431" spans="2:17">
      <c r="B431" s="135"/>
      <c r="C431" s="135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</row>
    <row r="432" spans="2:17">
      <c r="B432" s="135"/>
      <c r="C432" s="135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</row>
    <row r="433" spans="2:17">
      <c r="B433" s="135"/>
      <c r="C433" s="135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</row>
    <row r="434" spans="2:17">
      <c r="B434" s="135"/>
      <c r="C434" s="135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</row>
    <row r="435" spans="2:17">
      <c r="B435" s="135"/>
      <c r="C435" s="135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</row>
    <row r="436" spans="2:17">
      <c r="B436" s="135"/>
      <c r="C436" s="135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</row>
    <row r="437" spans="2:17">
      <c r="B437" s="135"/>
      <c r="C437" s="135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</row>
    <row r="438" spans="2:17">
      <c r="B438" s="135"/>
      <c r="C438" s="135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</row>
    <row r="439" spans="2:17">
      <c r="B439" s="135"/>
      <c r="C439" s="135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</row>
    <row r="440" spans="2:17">
      <c r="B440" s="135"/>
      <c r="C440" s="135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</row>
    <row r="441" spans="2:17">
      <c r="B441" s="135"/>
      <c r="C441" s="135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</row>
    <row r="442" spans="2:17">
      <c r="B442" s="135"/>
      <c r="C442" s="135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</row>
    <row r="443" spans="2:17">
      <c r="B443" s="135"/>
      <c r="C443" s="135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</row>
    <row r="444" spans="2:17">
      <c r="B444" s="135"/>
      <c r="C444" s="135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</row>
    <row r="445" spans="2:17">
      <c r="B445" s="135"/>
      <c r="C445" s="135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</row>
    <row r="446" spans="2:17">
      <c r="B446" s="135"/>
      <c r="C446" s="135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</row>
    <row r="447" spans="2:17">
      <c r="B447" s="135"/>
      <c r="C447" s="135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</row>
    <row r="448" spans="2:17">
      <c r="B448" s="135"/>
      <c r="C448" s="135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</row>
    <row r="449" spans="2:17">
      <c r="B449" s="135"/>
      <c r="C449" s="135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</row>
    <row r="450" spans="2:17">
      <c r="B450" s="135"/>
      <c r="C450" s="135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</row>
    <row r="451" spans="2:17">
      <c r="B451" s="135"/>
      <c r="C451" s="135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</row>
    <row r="452" spans="2:17">
      <c r="B452" s="135"/>
      <c r="C452" s="135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</row>
    <row r="453" spans="2:17">
      <c r="B453" s="135"/>
      <c r="C453" s="135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</row>
    <row r="454" spans="2:17">
      <c r="B454" s="135"/>
      <c r="C454" s="135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</row>
    <row r="455" spans="2:17">
      <c r="B455" s="135"/>
      <c r="C455" s="135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</row>
    <row r="456" spans="2:17">
      <c r="B456" s="135"/>
      <c r="C456" s="135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</row>
    <row r="457" spans="2:17">
      <c r="B457" s="135"/>
      <c r="C457" s="135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</row>
    <row r="458" spans="2:17">
      <c r="B458" s="135"/>
      <c r="C458" s="135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</row>
    <row r="459" spans="2:17">
      <c r="B459" s="135"/>
      <c r="C459" s="135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</row>
    <row r="460" spans="2:17">
      <c r="B460" s="135"/>
      <c r="C460" s="135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</row>
    <row r="461" spans="2:17">
      <c r="B461" s="135"/>
      <c r="C461" s="135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</row>
    <row r="462" spans="2:17">
      <c r="B462" s="135"/>
      <c r="C462" s="135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</row>
    <row r="463" spans="2:17">
      <c r="B463" s="135"/>
      <c r="C463" s="135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</row>
    <row r="464" spans="2:17">
      <c r="B464" s="135"/>
      <c r="C464" s="135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</row>
    <row r="465" spans="2:17">
      <c r="B465" s="135"/>
      <c r="C465" s="135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</row>
    <row r="466" spans="2:17">
      <c r="B466" s="135"/>
      <c r="C466" s="135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</row>
    <row r="467" spans="2:17">
      <c r="B467" s="135"/>
      <c r="C467" s="135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</row>
    <row r="468" spans="2:17">
      <c r="B468" s="135"/>
      <c r="C468" s="135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</row>
    <row r="469" spans="2:17">
      <c r="B469" s="135"/>
      <c r="C469" s="135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</row>
    <row r="470" spans="2:17">
      <c r="B470" s="135"/>
      <c r="C470" s="135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</row>
    <row r="471" spans="2:17">
      <c r="B471" s="135"/>
      <c r="C471" s="135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</row>
    <row r="472" spans="2:17">
      <c r="B472" s="135"/>
      <c r="C472" s="135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</row>
    <row r="473" spans="2:17">
      <c r="B473" s="135"/>
      <c r="C473" s="135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</row>
    <row r="474" spans="2:17">
      <c r="B474" s="135"/>
      <c r="C474" s="135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</row>
    <row r="475" spans="2:17">
      <c r="B475" s="135"/>
      <c r="C475" s="135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</row>
    <row r="476" spans="2:17">
      <c r="B476" s="135"/>
      <c r="C476" s="135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</row>
    <row r="477" spans="2:17">
      <c r="B477" s="135"/>
      <c r="C477" s="135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</row>
    <row r="478" spans="2:17">
      <c r="B478" s="135"/>
      <c r="C478" s="135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</row>
    <row r="479" spans="2:17">
      <c r="B479" s="135"/>
      <c r="C479" s="135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</row>
    <row r="480" spans="2:17">
      <c r="B480" s="135"/>
      <c r="C480" s="135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</row>
    <row r="481" spans="2:17">
      <c r="B481" s="135"/>
      <c r="C481" s="135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</row>
    <row r="482" spans="2:17">
      <c r="B482" s="135"/>
      <c r="C482" s="135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</row>
    <row r="483" spans="2:17">
      <c r="B483" s="135"/>
      <c r="C483" s="135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</row>
    <row r="484" spans="2:17">
      <c r="B484" s="135"/>
      <c r="C484" s="135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</row>
    <row r="485" spans="2:17">
      <c r="B485" s="135"/>
      <c r="C485" s="135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</row>
    <row r="486" spans="2:17">
      <c r="B486" s="135"/>
      <c r="C486" s="135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</row>
    <row r="487" spans="2:17">
      <c r="B487" s="135"/>
      <c r="C487" s="135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</row>
    <row r="488" spans="2:17">
      <c r="B488" s="135"/>
      <c r="C488" s="135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</row>
    <row r="489" spans="2:17">
      <c r="B489" s="135"/>
      <c r="C489" s="135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</row>
    <row r="490" spans="2:17">
      <c r="B490" s="135"/>
      <c r="C490" s="135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</row>
    <row r="491" spans="2:17">
      <c r="B491" s="135"/>
      <c r="C491" s="135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</row>
    <row r="492" spans="2:17">
      <c r="B492" s="135"/>
      <c r="C492" s="135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</row>
    <row r="493" spans="2:17">
      <c r="B493" s="135"/>
      <c r="C493" s="135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</row>
    <row r="494" spans="2:17">
      <c r="B494" s="135"/>
      <c r="C494" s="135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</row>
    <row r="495" spans="2:17">
      <c r="B495" s="135"/>
      <c r="C495" s="135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</row>
    <row r="496" spans="2:17">
      <c r="B496" s="135"/>
      <c r="C496" s="135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</row>
    <row r="497" spans="2:17">
      <c r="B497" s="135"/>
      <c r="C497" s="135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</row>
    <row r="498" spans="2:17">
      <c r="B498" s="135"/>
      <c r="C498" s="135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</row>
    <row r="499" spans="2:17">
      <c r="B499" s="135"/>
      <c r="C499" s="135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</row>
    <row r="500" spans="2:17">
      <c r="B500" s="135"/>
      <c r="C500" s="135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</row>
    <row r="501" spans="2:17">
      <c r="B501" s="135"/>
      <c r="C501" s="135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</row>
    <row r="502" spans="2:17">
      <c r="B502" s="135"/>
      <c r="C502" s="135"/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</row>
    <row r="503" spans="2:17">
      <c r="B503" s="135"/>
      <c r="C503" s="135"/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</row>
    <row r="504" spans="2:17">
      <c r="B504" s="135"/>
      <c r="C504" s="135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</row>
    <row r="505" spans="2:17">
      <c r="B505" s="135"/>
      <c r="C505" s="135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</row>
    <row r="506" spans="2:17">
      <c r="B506" s="135"/>
      <c r="C506" s="135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</row>
    <row r="507" spans="2:17">
      <c r="B507" s="135"/>
      <c r="C507" s="135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</row>
    <row r="508" spans="2:17">
      <c r="B508" s="135"/>
      <c r="C508" s="135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</row>
    <row r="509" spans="2:17">
      <c r="B509" s="135"/>
      <c r="C509" s="135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</row>
    <row r="510" spans="2:17">
      <c r="B510" s="135"/>
      <c r="C510" s="135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</row>
    <row r="511" spans="2:17">
      <c r="B511" s="135"/>
      <c r="C511" s="135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</row>
    <row r="512" spans="2:17">
      <c r="B512" s="135"/>
      <c r="C512" s="135"/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</row>
    <row r="513" spans="2:17">
      <c r="B513" s="135"/>
      <c r="C513" s="135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</row>
    <row r="514" spans="2:17">
      <c r="B514" s="135"/>
      <c r="C514" s="135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</row>
    <row r="515" spans="2:17">
      <c r="B515" s="135"/>
      <c r="C515" s="135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</row>
    <row r="516" spans="2:17">
      <c r="B516" s="135"/>
      <c r="C516" s="135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</row>
    <row r="517" spans="2:17">
      <c r="B517" s="135"/>
      <c r="C517" s="135"/>
      <c r="D517" s="136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</row>
    <row r="518" spans="2:17">
      <c r="B518" s="135"/>
      <c r="C518" s="135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</row>
    <row r="519" spans="2:17">
      <c r="B519" s="135"/>
      <c r="C519" s="135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</row>
    <row r="520" spans="2:17">
      <c r="B520" s="135"/>
      <c r="C520" s="135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</row>
    <row r="521" spans="2:17">
      <c r="B521" s="135"/>
      <c r="C521" s="135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</row>
    <row r="522" spans="2:17">
      <c r="B522" s="135"/>
      <c r="C522" s="135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</row>
    <row r="523" spans="2:17">
      <c r="B523" s="135"/>
      <c r="C523" s="135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</row>
    <row r="524" spans="2:17">
      <c r="B524" s="135"/>
      <c r="C524" s="135"/>
      <c r="D524" s="136"/>
      <c r="E524" s="136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</row>
    <row r="525" spans="2:17">
      <c r="B525" s="135"/>
      <c r="C525" s="135"/>
      <c r="D525" s="136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</row>
    <row r="526" spans="2:17">
      <c r="B526" s="135"/>
      <c r="C526" s="135"/>
      <c r="D526" s="136"/>
      <c r="E526" s="136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</row>
    <row r="527" spans="2:17">
      <c r="B527" s="135"/>
      <c r="C527" s="135"/>
      <c r="D527" s="136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</row>
    <row r="528" spans="2:17">
      <c r="B528" s="135"/>
      <c r="C528" s="135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</row>
    <row r="529" spans="2:17">
      <c r="B529" s="135"/>
      <c r="C529" s="135"/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</row>
    <row r="530" spans="2:17">
      <c r="B530" s="135"/>
      <c r="C530" s="135"/>
      <c r="D530" s="136"/>
      <c r="E530" s="136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</row>
    <row r="531" spans="2:17">
      <c r="B531" s="135"/>
      <c r="C531" s="135"/>
      <c r="D531" s="136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</row>
    <row r="532" spans="2:17">
      <c r="B532" s="135"/>
      <c r="C532" s="135"/>
      <c r="D532" s="136"/>
      <c r="E532" s="136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</row>
    <row r="533" spans="2:17">
      <c r="B533" s="135"/>
      <c r="C533" s="135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</row>
    <row r="534" spans="2:17">
      <c r="B534" s="135"/>
      <c r="C534" s="135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</row>
    <row r="535" spans="2:17">
      <c r="B535" s="135"/>
      <c r="C535" s="135"/>
      <c r="D535" s="136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</row>
    <row r="536" spans="2:17">
      <c r="B536" s="135"/>
      <c r="C536" s="135"/>
      <c r="D536" s="136"/>
      <c r="E536" s="136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</row>
    <row r="537" spans="2:17">
      <c r="B537" s="135"/>
      <c r="C537" s="135"/>
      <c r="D537" s="136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</row>
    <row r="538" spans="2:17">
      <c r="B538" s="135"/>
      <c r="C538" s="135"/>
      <c r="D538" s="136"/>
      <c r="E538" s="136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</row>
    <row r="539" spans="2:17">
      <c r="B539" s="135"/>
      <c r="C539" s="135"/>
      <c r="D539" s="136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</row>
    <row r="540" spans="2:17">
      <c r="B540" s="135"/>
      <c r="C540" s="135"/>
      <c r="D540" s="136"/>
      <c r="E540" s="136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</row>
    <row r="541" spans="2:17">
      <c r="B541" s="135"/>
      <c r="C541" s="135"/>
      <c r="D541" s="136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</row>
    <row r="542" spans="2:17">
      <c r="B542" s="135"/>
      <c r="C542" s="135"/>
      <c r="D542" s="136"/>
      <c r="E542" s="136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</row>
    <row r="543" spans="2:17">
      <c r="B543" s="135"/>
      <c r="C543" s="135"/>
      <c r="D543" s="136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</row>
    <row r="544" spans="2:17">
      <c r="B544" s="135"/>
      <c r="C544" s="135"/>
      <c r="D544" s="136"/>
      <c r="E544" s="136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</row>
    <row r="545" spans="2:17">
      <c r="B545" s="135"/>
      <c r="C545" s="135"/>
      <c r="D545" s="136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</row>
    <row r="546" spans="2:17">
      <c r="B546" s="135"/>
      <c r="C546" s="135"/>
      <c r="D546" s="136"/>
      <c r="E546" s="136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</row>
    <row r="547" spans="2:17">
      <c r="B547" s="135"/>
      <c r="C547" s="135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</row>
    <row r="548" spans="2:17">
      <c r="B548" s="135"/>
      <c r="C548" s="135"/>
      <c r="D548" s="136"/>
      <c r="E548" s="136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</row>
    <row r="549" spans="2:17">
      <c r="B549" s="135"/>
      <c r="C549" s="135"/>
      <c r="D549" s="136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</row>
    <row r="550" spans="2:17">
      <c r="B550" s="135"/>
      <c r="C550" s="135"/>
      <c r="D550" s="136"/>
      <c r="E550" s="136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</row>
    <row r="551" spans="2:17">
      <c r="B551" s="135"/>
      <c r="C551" s="135"/>
      <c r="D551" s="136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</row>
    <row r="552" spans="2:17">
      <c r="B552" s="135"/>
      <c r="C552" s="135"/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</row>
    <row r="553" spans="2:17">
      <c r="B553" s="135"/>
      <c r="C553" s="135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</row>
    <row r="554" spans="2:17">
      <c r="B554" s="135"/>
      <c r="C554" s="135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</row>
    <row r="555" spans="2:17">
      <c r="B555" s="135"/>
      <c r="C555" s="135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</row>
    <row r="556" spans="2:17">
      <c r="B556" s="135"/>
      <c r="C556" s="135"/>
      <c r="D556" s="136"/>
      <c r="E556" s="136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</row>
    <row r="557" spans="2:17">
      <c r="B557" s="135"/>
      <c r="C557" s="135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</row>
    <row r="558" spans="2:17">
      <c r="B558" s="135"/>
      <c r="C558" s="135"/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5" type="noConversion"/>
  <conditionalFormatting sqref="B16:B110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59.28515625" style="2" bestFit="1" customWidth="1"/>
    <col min="4" max="4" width="10.140625" style="2" bestFit="1" customWidth="1"/>
    <col min="5" max="5" width="11.28515625" style="2" bestFit="1" customWidth="1"/>
    <col min="6" max="6" width="5.28515625" style="1" bestFit="1" customWidth="1"/>
    <col min="7" max="7" width="15.42578125" style="1" customWidth="1"/>
    <col min="8" max="8" width="11.140625" style="1" bestFit="1" customWidth="1"/>
    <col min="9" max="9" width="6.85546875" style="1" bestFit="1" customWidth="1"/>
    <col min="10" max="10" width="12.28515625" style="1" bestFit="1" customWidth="1"/>
    <col min="11" max="11" width="10.5703125" style="1" customWidth="1"/>
    <col min="12" max="12" width="7.5703125" style="1" customWidth="1"/>
    <col min="13" max="13" width="11.28515625" style="1" bestFit="1" customWidth="1"/>
    <col min="14" max="14" width="10" style="1" customWidth="1"/>
    <col min="15" max="15" width="12" style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149</v>
      </c>
      <c r="C1" s="77" t="s" vm="1">
        <v>230</v>
      </c>
    </row>
    <row r="2" spans="2:17">
      <c r="B2" s="56" t="s">
        <v>148</v>
      </c>
      <c r="C2" s="77" t="s">
        <v>231</v>
      </c>
    </row>
    <row r="3" spans="2:17">
      <c r="B3" s="56" t="s">
        <v>150</v>
      </c>
      <c r="C3" s="77" t="s">
        <v>232</v>
      </c>
    </row>
    <row r="4" spans="2:17">
      <c r="B4" s="56" t="s">
        <v>151</v>
      </c>
      <c r="C4" s="77">
        <v>9453</v>
      </c>
    </row>
    <row r="6" spans="2:17" ht="26.25" customHeight="1">
      <c r="B6" s="166" t="s">
        <v>179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</row>
    <row r="7" spans="2:17" s="3" customFormat="1" ht="63">
      <c r="B7" s="22" t="s">
        <v>119</v>
      </c>
      <c r="C7" s="30" t="s">
        <v>191</v>
      </c>
      <c r="D7" s="30" t="s">
        <v>47</v>
      </c>
      <c r="E7" s="30" t="s">
        <v>120</v>
      </c>
      <c r="F7" s="30" t="s">
        <v>15</v>
      </c>
      <c r="G7" s="30" t="s">
        <v>105</v>
      </c>
      <c r="H7" s="30" t="s">
        <v>69</v>
      </c>
      <c r="I7" s="30" t="s">
        <v>18</v>
      </c>
      <c r="J7" s="30" t="s">
        <v>104</v>
      </c>
      <c r="K7" s="13" t="s">
        <v>37</v>
      </c>
      <c r="L7" s="70" t="s">
        <v>19</v>
      </c>
      <c r="M7" s="30" t="s">
        <v>206</v>
      </c>
      <c r="N7" s="30" t="s">
        <v>205</v>
      </c>
      <c r="O7" s="30" t="s">
        <v>113</v>
      </c>
      <c r="P7" s="30" t="s">
        <v>152</v>
      </c>
      <c r="Q7" s="31" t="s">
        <v>154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213</v>
      </c>
      <c r="N8" s="16"/>
      <c r="O8" s="16" t="s">
        <v>209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116</v>
      </c>
    </row>
    <row r="10" spans="2:17" s="4" customFormat="1" ht="18" customHeight="1">
      <c r="B10" s="78" t="s">
        <v>42</v>
      </c>
      <c r="C10" s="79"/>
      <c r="D10" s="79"/>
      <c r="E10" s="79"/>
      <c r="F10" s="79"/>
      <c r="G10" s="79"/>
      <c r="H10" s="79"/>
      <c r="I10" s="87">
        <v>5.5804638639510067</v>
      </c>
      <c r="J10" s="79"/>
      <c r="K10" s="79"/>
      <c r="L10" s="100">
        <v>2.8133549078043048E-2</v>
      </c>
      <c r="M10" s="87"/>
      <c r="N10" s="89"/>
      <c r="O10" s="87">
        <f>O11+O94</f>
        <v>5671.9943300000014</v>
      </c>
      <c r="P10" s="88">
        <v>1</v>
      </c>
      <c r="Q10" s="88">
        <f>O10/'סכום נכסי הקרן'!$C$42</f>
        <v>3.0658747830624451E-2</v>
      </c>
    </row>
    <row r="11" spans="2:17" ht="21.75" customHeight="1">
      <c r="B11" s="80" t="s">
        <v>40</v>
      </c>
      <c r="C11" s="81"/>
      <c r="D11" s="81"/>
      <c r="E11" s="81"/>
      <c r="F11" s="81"/>
      <c r="G11" s="81"/>
      <c r="H11" s="81"/>
      <c r="I11" s="90">
        <v>6.1448403230087418</v>
      </c>
      <c r="J11" s="81"/>
      <c r="K11" s="81"/>
      <c r="L11" s="101">
        <v>2.1929805604176882E-2</v>
      </c>
      <c r="M11" s="90"/>
      <c r="N11" s="92"/>
      <c r="O11" s="90">
        <f>O12+O25</f>
        <v>3471.0627100000011</v>
      </c>
      <c r="P11" s="91">
        <v>0.61196512338544595</v>
      </c>
      <c r="Q11" s="91">
        <f>O11/'סכום נכסי הקרן'!$C$42</f>
        <v>1.8762084399011367E-2</v>
      </c>
    </row>
    <row r="12" spans="2:17">
      <c r="B12" s="99" t="s">
        <v>38</v>
      </c>
      <c r="C12" s="81"/>
      <c r="D12" s="81"/>
      <c r="E12" s="81"/>
      <c r="F12" s="81"/>
      <c r="G12" s="81"/>
      <c r="H12" s="81"/>
      <c r="I12" s="90">
        <v>7.9741630742956104</v>
      </c>
      <c r="J12" s="81"/>
      <c r="K12" s="81"/>
      <c r="L12" s="101">
        <v>1.7080705517922751E-2</v>
      </c>
      <c r="M12" s="90"/>
      <c r="N12" s="92"/>
      <c r="O12" s="90">
        <f>SUM(O13:O23)</f>
        <v>1249.6711000000003</v>
      </c>
      <c r="P12" s="91">
        <v>0.2203235118537222</v>
      </c>
      <c r="Q12" s="91">
        <f>O12/'סכום נכסי הקרן'!$C$42</f>
        <v>6.7548288832861136E-3</v>
      </c>
    </row>
    <row r="13" spans="2:17">
      <c r="B13" s="86" t="s">
        <v>2149</v>
      </c>
      <c r="C13" s="96" t="s">
        <v>2058</v>
      </c>
      <c r="D13" s="83">
        <v>6028</v>
      </c>
      <c r="E13" s="83"/>
      <c r="F13" s="83" t="s">
        <v>899</v>
      </c>
      <c r="G13" s="109">
        <v>43100</v>
      </c>
      <c r="H13" s="83"/>
      <c r="I13" s="93">
        <v>10.08</v>
      </c>
      <c r="J13" s="96" t="s">
        <v>136</v>
      </c>
      <c r="K13" s="97">
        <v>2.3799999999999998E-2</v>
      </c>
      <c r="L13" s="97">
        <v>2.3799999999999998E-2</v>
      </c>
      <c r="M13" s="93">
        <v>46588.94</v>
      </c>
      <c r="N13" s="95">
        <v>102.2</v>
      </c>
      <c r="O13" s="93">
        <v>47.613900000000001</v>
      </c>
      <c r="P13" s="94">
        <v>8.3945605777782928E-3</v>
      </c>
      <c r="Q13" s="94">
        <f>O13/'סכום נכסי הקרן'!$C$42</f>
        <v>2.5736671590300569E-4</v>
      </c>
    </row>
    <row r="14" spans="2:17">
      <c r="B14" s="86" t="s">
        <v>2149</v>
      </c>
      <c r="C14" s="96" t="s">
        <v>2058</v>
      </c>
      <c r="D14" s="83">
        <v>6869</v>
      </c>
      <c r="E14" s="83"/>
      <c r="F14" s="83" t="s">
        <v>899</v>
      </c>
      <c r="G14" s="109">
        <v>43555</v>
      </c>
      <c r="H14" s="83"/>
      <c r="I14" s="93">
        <v>4.96</v>
      </c>
      <c r="J14" s="96" t="s">
        <v>136</v>
      </c>
      <c r="K14" s="97">
        <v>3.3399999999999999E-2</v>
      </c>
      <c r="L14" s="97">
        <v>3.3399999999999999E-2</v>
      </c>
      <c r="M14" s="93">
        <v>19856.11</v>
      </c>
      <c r="N14" s="95">
        <v>112.15</v>
      </c>
      <c r="O14" s="93">
        <v>22.267950000000003</v>
      </c>
      <c r="P14" s="94">
        <v>3.9260670417489655E-3</v>
      </c>
      <c r="Q14" s="94">
        <f>O14/'סכום נכסי הקרן'!$C$42</f>
        <v>1.2036462380507239E-4</v>
      </c>
    </row>
    <row r="15" spans="2:17">
      <c r="B15" s="86" t="s">
        <v>2149</v>
      </c>
      <c r="C15" s="96" t="s">
        <v>2058</v>
      </c>
      <c r="D15" s="83">
        <v>6870</v>
      </c>
      <c r="E15" s="83"/>
      <c r="F15" s="83" t="s">
        <v>899</v>
      </c>
      <c r="G15" s="109">
        <v>43555</v>
      </c>
      <c r="H15" s="83"/>
      <c r="I15" s="93">
        <v>6.86</v>
      </c>
      <c r="J15" s="96" t="s">
        <v>136</v>
      </c>
      <c r="K15" s="97">
        <v>1.4800000000000001E-2</v>
      </c>
      <c r="L15" s="97">
        <v>1.4800000000000001E-2</v>
      </c>
      <c r="M15" s="93">
        <v>188372.75</v>
      </c>
      <c r="N15" s="95">
        <v>101.23</v>
      </c>
      <c r="O15" s="93">
        <v>190.68973</v>
      </c>
      <c r="P15" s="94">
        <v>3.361952056112158E-2</v>
      </c>
      <c r="Q15" s="94">
        <f>O15/'סכום נכסי הקרן'!$C$42</f>
        <v>1.03073240306992E-3</v>
      </c>
    </row>
    <row r="16" spans="2:17">
      <c r="B16" s="86" t="s">
        <v>2149</v>
      </c>
      <c r="C16" s="96" t="s">
        <v>2058</v>
      </c>
      <c r="D16" s="83">
        <v>6868</v>
      </c>
      <c r="E16" s="83"/>
      <c r="F16" s="83" t="s">
        <v>899</v>
      </c>
      <c r="G16" s="109">
        <v>43555</v>
      </c>
      <c r="H16" s="83"/>
      <c r="I16" s="93">
        <v>6.9399999999999986</v>
      </c>
      <c r="J16" s="96" t="s">
        <v>136</v>
      </c>
      <c r="K16" s="97">
        <v>1.7299999999999996E-2</v>
      </c>
      <c r="L16" s="97">
        <v>1.7299999999999996E-2</v>
      </c>
      <c r="M16" s="93">
        <v>34860.129999999997</v>
      </c>
      <c r="N16" s="95">
        <v>110.11</v>
      </c>
      <c r="O16" s="93">
        <v>38.384480000000003</v>
      </c>
      <c r="P16" s="94">
        <v>6.7673692473525461E-3</v>
      </c>
      <c r="Q16" s="94">
        <f>O16/'סכום נכסי הקרן'!$C$42</f>
        <v>2.0747906723130442E-4</v>
      </c>
    </row>
    <row r="17" spans="2:17">
      <c r="B17" s="86" t="s">
        <v>2149</v>
      </c>
      <c r="C17" s="96" t="s">
        <v>2058</v>
      </c>
      <c r="D17" s="83">
        <v>6867</v>
      </c>
      <c r="E17" s="83"/>
      <c r="F17" s="83" t="s">
        <v>899</v>
      </c>
      <c r="G17" s="109">
        <v>43555</v>
      </c>
      <c r="H17" s="83"/>
      <c r="I17" s="93">
        <v>6.91</v>
      </c>
      <c r="J17" s="96" t="s">
        <v>136</v>
      </c>
      <c r="K17" s="97">
        <v>9.1999999999999998E-3</v>
      </c>
      <c r="L17" s="97">
        <v>9.1999999999999998E-3</v>
      </c>
      <c r="M17" s="93">
        <v>86987.64</v>
      </c>
      <c r="N17" s="95">
        <v>107.99</v>
      </c>
      <c r="O17" s="93">
        <v>93.937939999999998</v>
      </c>
      <c r="P17" s="94">
        <v>1.6561712606648533E-2</v>
      </c>
      <c r="Q17" s="94">
        <f>O17/'סכום נכסי הקרן'!$C$42</f>
        <v>5.0776137045051122E-4</v>
      </c>
    </row>
    <row r="18" spans="2:17">
      <c r="B18" s="86" t="s">
        <v>2149</v>
      </c>
      <c r="C18" s="96" t="s">
        <v>2058</v>
      </c>
      <c r="D18" s="83">
        <v>6866</v>
      </c>
      <c r="E18" s="83"/>
      <c r="F18" s="83" t="s">
        <v>899</v>
      </c>
      <c r="G18" s="109">
        <v>43555</v>
      </c>
      <c r="H18" s="83"/>
      <c r="I18" s="93">
        <v>7.5</v>
      </c>
      <c r="J18" s="96" t="s">
        <v>136</v>
      </c>
      <c r="K18" s="97">
        <v>3.6000000000000003E-3</v>
      </c>
      <c r="L18" s="97">
        <v>3.6000000000000003E-3</v>
      </c>
      <c r="M18" s="93">
        <v>121136.81</v>
      </c>
      <c r="N18" s="95">
        <v>106.96</v>
      </c>
      <c r="O18" s="93">
        <v>129.56725999999998</v>
      </c>
      <c r="P18" s="94">
        <v>2.2843450197877754E-2</v>
      </c>
      <c r="Q18" s="94">
        <f>O18/'סכום נכסי הקרן'!$C$42</f>
        <v>7.0034801170983411E-4</v>
      </c>
    </row>
    <row r="19" spans="2:17">
      <c r="B19" s="86" t="s">
        <v>2149</v>
      </c>
      <c r="C19" s="96" t="s">
        <v>2058</v>
      </c>
      <c r="D19" s="83">
        <v>6865</v>
      </c>
      <c r="E19" s="83"/>
      <c r="F19" s="83" t="s">
        <v>899</v>
      </c>
      <c r="G19" s="109">
        <v>43555</v>
      </c>
      <c r="H19" s="83"/>
      <c r="I19" s="93">
        <v>4.99</v>
      </c>
      <c r="J19" s="96" t="s">
        <v>136</v>
      </c>
      <c r="K19" s="97">
        <v>1.6899999999999998E-2</v>
      </c>
      <c r="L19" s="97">
        <v>1.6899999999999998E-2</v>
      </c>
      <c r="M19" s="93">
        <v>85321.59</v>
      </c>
      <c r="N19" s="95">
        <v>116.95</v>
      </c>
      <c r="O19" s="93">
        <v>99.782339999999991</v>
      </c>
      <c r="P19" s="94">
        <v>1.7592332466242082E-2</v>
      </c>
      <c r="Q19" s="94">
        <f>O19/'סכום נכסי הקרן'!$C$42</f>
        <v>5.3935202012263478E-4</v>
      </c>
    </row>
    <row r="20" spans="2:17">
      <c r="B20" s="86" t="s">
        <v>2149</v>
      </c>
      <c r="C20" s="96" t="s">
        <v>2058</v>
      </c>
      <c r="D20" s="83">
        <v>6027</v>
      </c>
      <c r="E20" s="83"/>
      <c r="F20" s="83" t="s">
        <v>899</v>
      </c>
      <c r="G20" s="109">
        <v>43100</v>
      </c>
      <c r="H20" s="83"/>
      <c r="I20" s="93">
        <v>10.26</v>
      </c>
      <c r="J20" s="96" t="s">
        <v>136</v>
      </c>
      <c r="K20" s="97">
        <v>1.9199999999999998E-2</v>
      </c>
      <c r="L20" s="97">
        <v>1.9199999999999998E-2</v>
      </c>
      <c r="M20" s="93">
        <v>176332.87</v>
      </c>
      <c r="N20" s="95">
        <v>101.09</v>
      </c>
      <c r="O20" s="93">
        <v>178.25489999999999</v>
      </c>
      <c r="P20" s="94">
        <v>3.142719996336809E-2</v>
      </c>
      <c r="Q20" s="94">
        <f>O20/'סכום נכסי הקרן'!$C$42</f>
        <v>9.6351859869951186E-4</v>
      </c>
    </row>
    <row r="21" spans="2:17">
      <c r="B21" s="86" t="s">
        <v>2149</v>
      </c>
      <c r="C21" s="96" t="s">
        <v>2058</v>
      </c>
      <c r="D21" s="83">
        <v>6026</v>
      </c>
      <c r="E21" s="83"/>
      <c r="F21" s="83" t="s">
        <v>899</v>
      </c>
      <c r="G21" s="109">
        <v>43100</v>
      </c>
      <c r="H21" s="83"/>
      <c r="I21" s="93">
        <v>7.74</v>
      </c>
      <c r="J21" s="96" t="s">
        <v>136</v>
      </c>
      <c r="K21" s="97">
        <v>2.6899999999999993E-2</v>
      </c>
      <c r="L21" s="97">
        <v>2.6899999999999993E-2</v>
      </c>
      <c r="M21" s="93">
        <v>236811.78</v>
      </c>
      <c r="N21" s="95">
        <v>108.59</v>
      </c>
      <c r="O21" s="93">
        <v>257.15391</v>
      </c>
      <c r="P21" s="94">
        <v>4.5337476562674915E-2</v>
      </c>
      <c r="Q21" s="94">
        <f>O21/'סכום נכסי הקרן'!$C$42</f>
        <v>1.3899902612118961E-3</v>
      </c>
    </row>
    <row r="22" spans="2:17">
      <c r="B22" s="86" t="s">
        <v>2149</v>
      </c>
      <c r="C22" s="96" t="s">
        <v>2058</v>
      </c>
      <c r="D22" s="83">
        <v>6025</v>
      </c>
      <c r="E22" s="83"/>
      <c r="F22" s="83" t="s">
        <v>899</v>
      </c>
      <c r="G22" s="109">
        <v>43100</v>
      </c>
      <c r="H22" s="83"/>
      <c r="I22" s="93">
        <v>10.379999999999999</v>
      </c>
      <c r="J22" s="96" t="s">
        <v>136</v>
      </c>
      <c r="K22" s="97">
        <v>1.34E-2</v>
      </c>
      <c r="L22" s="97">
        <v>1.34E-2</v>
      </c>
      <c r="M22" s="93">
        <v>98414.11</v>
      </c>
      <c r="N22" s="95">
        <v>106.94</v>
      </c>
      <c r="O22" s="93">
        <v>105.24404</v>
      </c>
      <c r="P22" s="94">
        <v>1.8555032652862333E-2</v>
      </c>
      <c r="Q22" s="94">
        <f>O22/'סכום נכסי הקרן'!$C$42</f>
        <v>5.6887406709310866E-4</v>
      </c>
    </row>
    <row r="23" spans="2:17">
      <c r="B23" s="86" t="s">
        <v>2149</v>
      </c>
      <c r="C23" s="96" t="s">
        <v>2058</v>
      </c>
      <c r="D23" s="83">
        <v>6024</v>
      </c>
      <c r="E23" s="83"/>
      <c r="F23" s="83" t="s">
        <v>899</v>
      </c>
      <c r="G23" s="109">
        <v>43100</v>
      </c>
      <c r="H23" s="83"/>
      <c r="I23" s="93">
        <v>8.870000000000001</v>
      </c>
      <c r="J23" s="96" t="s">
        <v>136</v>
      </c>
      <c r="K23" s="97">
        <v>1.4000000000000002E-2</v>
      </c>
      <c r="L23" s="97">
        <v>1.4000000000000002E-2</v>
      </c>
      <c r="M23" s="93">
        <v>76466.899999999994</v>
      </c>
      <c r="N23" s="95">
        <v>113.48</v>
      </c>
      <c r="O23" s="93">
        <v>86.774649999999994</v>
      </c>
      <c r="P23" s="94">
        <v>1.5298789976047103E-2</v>
      </c>
      <c r="Q23" s="94">
        <f>O23/'סכום נכסי הקרן'!$C$42</f>
        <v>4.6904174398931304E-4</v>
      </c>
    </row>
    <row r="24" spans="2:17">
      <c r="B24" s="86"/>
      <c r="C24" s="96"/>
      <c r="D24" s="83"/>
      <c r="E24" s="83"/>
      <c r="F24" s="83"/>
      <c r="G24" s="109"/>
      <c r="H24" s="83"/>
      <c r="I24" s="93"/>
      <c r="J24" s="96"/>
      <c r="K24" s="97"/>
      <c r="L24" s="97"/>
      <c r="M24" s="93"/>
      <c r="N24" s="95"/>
      <c r="O24" s="93"/>
      <c r="P24" s="94"/>
      <c r="Q24" s="94"/>
    </row>
    <row r="25" spans="2:17">
      <c r="B25" s="99" t="s">
        <v>39</v>
      </c>
      <c r="C25" s="81"/>
      <c r="D25" s="81"/>
      <c r="E25" s="81"/>
      <c r="F25" s="81"/>
      <c r="G25" s="81"/>
      <c r="H25" s="81"/>
      <c r="I25" s="90">
        <v>5.1157290104974873</v>
      </c>
      <c r="J25" s="81"/>
      <c r="K25" s="81"/>
      <c r="L25" s="101">
        <v>2.4657732038971723E-2</v>
      </c>
      <c r="M25" s="90"/>
      <c r="N25" s="92"/>
      <c r="O25" s="90">
        <f>SUM(O26:O92)</f>
        <v>2221.3916100000006</v>
      </c>
      <c r="P25" s="91">
        <v>0.39164161153172378</v>
      </c>
      <c r="Q25" s="91">
        <f>O25/'סכום נכסי הקרן'!$C$42</f>
        <v>1.2007255515725252E-2</v>
      </c>
    </row>
    <row r="26" spans="2:17">
      <c r="B26" s="86" t="s">
        <v>2150</v>
      </c>
      <c r="C26" s="96" t="s">
        <v>2058</v>
      </c>
      <c r="D26" s="83">
        <v>6686</v>
      </c>
      <c r="E26" s="83"/>
      <c r="F26" s="83" t="s">
        <v>2059</v>
      </c>
      <c r="G26" s="109">
        <v>43471</v>
      </c>
      <c r="H26" s="83" t="s">
        <v>2057</v>
      </c>
      <c r="I26" s="93">
        <v>1</v>
      </c>
      <c r="J26" s="96" t="s">
        <v>136</v>
      </c>
      <c r="K26" s="97">
        <v>2.2970000000000001E-2</v>
      </c>
      <c r="L26" s="97">
        <v>1.2500000000000001E-2</v>
      </c>
      <c r="M26" s="93">
        <v>205134</v>
      </c>
      <c r="N26" s="95">
        <v>102.17</v>
      </c>
      <c r="O26" s="93">
        <v>209.58541</v>
      </c>
      <c r="P26" s="94">
        <v>3.6950920224209746E-2</v>
      </c>
      <c r="Q26" s="94">
        <f>O26/'סכום נכסי הקרן'!$C$42</f>
        <v>1.1328689452635673E-3</v>
      </c>
    </row>
    <row r="27" spans="2:17">
      <c r="B27" s="86" t="s">
        <v>2151</v>
      </c>
      <c r="C27" s="96" t="s">
        <v>2060</v>
      </c>
      <c r="D27" s="83" t="s">
        <v>2061</v>
      </c>
      <c r="E27" s="83"/>
      <c r="F27" s="83" t="s">
        <v>498</v>
      </c>
      <c r="G27" s="109">
        <v>43431</v>
      </c>
      <c r="H27" s="83" t="s">
        <v>318</v>
      </c>
      <c r="I27" s="93">
        <v>10.25</v>
      </c>
      <c r="J27" s="96" t="s">
        <v>136</v>
      </c>
      <c r="K27" s="97">
        <v>3.9599999999999996E-2</v>
      </c>
      <c r="L27" s="97">
        <v>2.1899999999999999E-2</v>
      </c>
      <c r="M27" s="93">
        <v>7112.54</v>
      </c>
      <c r="N27" s="95">
        <v>119.36</v>
      </c>
      <c r="O27" s="93">
        <v>8.4895200000000006</v>
      </c>
      <c r="P27" s="94">
        <v>1.4967433862015163E-3</v>
      </c>
      <c r="Q27" s="94">
        <f>O27/'סכום נכסי הקרן'!$C$42</f>
        <v>4.5888278044707218E-5</v>
      </c>
    </row>
    <row r="28" spans="2:17">
      <c r="B28" s="86" t="s">
        <v>2151</v>
      </c>
      <c r="C28" s="96" t="s">
        <v>2060</v>
      </c>
      <c r="D28" s="83" t="s">
        <v>2062</v>
      </c>
      <c r="E28" s="83"/>
      <c r="F28" s="83" t="s">
        <v>498</v>
      </c>
      <c r="G28" s="109">
        <v>43276</v>
      </c>
      <c r="H28" s="83" t="s">
        <v>318</v>
      </c>
      <c r="I28" s="93">
        <v>10.32</v>
      </c>
      <c r="J28" s="96" t="s">
        <v>136</v>
      </c>
      <c r="K28" s="97">
        <v>3.56E-2</v>
      </c>
      <c r="L28" s="97">
        <v>2.2800000000000001E-2</v>
      </c>
      <c r="M28" s="93">
        <v>7114.65</v>
      </c>
      <c r="N28" s="95">
        <v>114.64</v>
      </c>
      <c r="O28" s="93">
        <v>8.1562400000000004</v>
      </c>
      <c r="P28" s="94">
        <v>1.4379845122306392E-3</v>
      </c>
      <c r="Q28" s="94">
        <f>O28/'סכום נכסי הקרן'!$C$42</f>
        <v>4.4086804544822654E-5</v>
      </c>
    </row>
    <row r="29" spans="2:17">
      <c r="B29" s="86" t="s">
        <v>2151</v>
      </c>
      <c r="C29" s="96" t="s">
        <v>2060</v>
      </c>
      <c r="D29" s="83" t="s">
        <v>2063</v>
      </c>
      <c r="E29" s="83"/>
      <c r="F29" s="83" t="s">
        <v>498</v>
      </c>
      <c r="G29" s="109">
        <v>43222</v>
      </c>
      <c r="H29" s="83" t="s">
        <v>318</v>
      </c>
      <c r="I29" s="93">
        <v>10.33</v>
      </c>
      <c r="J29" s="96" t="s">
        <v>136</v>
      </c>
      <c r="K29" s="97">
        <v>3.5200000000000002E-2</v>
      </c>
      <c r="L29" s="97">
        <v>2.2799999999999997E-2</v>
      </c>
      <c r="M29" s="93">
        <v>34012.050000000003</v>
      </c>
      <c r="N29" s="95">
        <v>115.2</v>
      </c>
      <c r="O29" s="93">
        <v>39.181890000000003</v>
      </c>
      <c r="P29" s="94">
        <v>6.9079564823895032E-3</v>
      </c>
      <c r="Q29" s="94">
        <f>O29/'סכום נכסי הקרן'!$C$42</f>
        <v>2.1178929581850721E-4</v>
      </c>
    </row>
    <row r="30" spans="2:17">
      <c r="B30" s="86" t="s">
        <v>2151</v>
      </c>
      <c r="C30" s="96" t="s">
        <v>2060</v>
      </c>
      <c r="D30" s="83" t="s">
        <v>2064</v>
      </c>
      <c r="E30" s="83"/>
      <c r="F30" s="83" t="s">
        <v>498</v>
      </c>
      <c r="G30" s="109">
        <v>43500</v>
      </c>
      <c r="H30" s="83" t="s">
        <v>318</v>
      </c>
      <c r="I30" s="93">
        <v>10.370000000000001</v>
      </c>
      <c r="J30" s="96" t="s">
        <v>136</v>
      </c>
      <c r="K30" s="97">
        <v>3.7499999999999999E-2</v>
      </c>
      <c r="L30" s="97">
        <v>1.9599999999999999E-2</v>
      </c>
      <c r="M30" s="93">
        <v>13379.48</v>
      </c>
      <c r="N30" s="95">
        <v>120.48</v>
      </c>
      <c r="O30" s="93">
        <v>16.119600000000002</v>
      </c>
      <c r="P30" s="94">
        <v>2.8419633487186515E-3</v>
      </c>
      <c r="Q30" s="94">
        <f>O30/'סכום נכסי הקרן'!$C$42</f>
        <v>8.7131037652242126E-5</v>
      </c>
    </row>
    <row r="31" spans="2:17">
      <c r="B31" s="86" t="s">
        <v>2151</v>
      </c>
      <c r="C31" s="96" t="s">
        <v>2060</v>
      </c>
      <c r="D31" s="83" t="s">
        <v>2065</v>
      </c>
      <c r="E31" s="83"/>
      <c r="F31" s="83" t="s">
        <v>498</v>
      </c>
      <c r="G31" s="109">
        <v>43585</v>
      </c>
      <c r="H31" s="83" t="s">
        <v>318</v>
      </c>
      <c r="I31" s="93">
        <v>10.46</v>
      </c>
      <c r="J31" s="96" t="s">
        <v>136</v>
      </c>
      <c r="K31" s="97">
        <v>3.3500000000000002E-2</v>
      </c>
      <c r="L31" s="97">
        <v>1.9799999999999998E-2</v>
      </c>
      <c r="M31" s="93">
        <v>13545.81</v>
      </c>
      <c r="N31" s="95">
        <v>115.86</v>
      </c>
      <c r="O31" s="93">
        <v>15.694180000000001</v>
      </c>
      <c r="P31" s="94">
        <v>2.7669597476484083E-3</v>
      </c>
      <c r="Q31" s="94">
        <f>O31/'סכום נכסי הקרן'!$C$42</f>
        <v>8.4831521160640781E-5</v>
      </c>
    </row>
    <row r="32" spans="2:17">
      <c r="B32" s="86" t="s">
        <v>2151</v>
      </c>
      <c r="C32" s="96" t="s">
        <v>2060</v>
      </c>
      <c r="D32" s="83" t="s">
        <v>2066</v>
      </c>
      <c r="E32" s="83"/>
      <c r="F32" s="83" t="s">
        <v>498</v>
      </c>
      <c r="G32" s="109">
        <v>43677</v>
      </c>
      <c r="H32" s="83" t="s">
        <v>318</v>
      </c>
      <c r="I32" s="93">
        <v>10.4</v>
      </c>
      <c r="J32" s="96" t="s">
        <v>136</v>
      </c>
      <c r="K32" s="97">
        <v>3.2000000000000001E-2</v>
      </c>
      <c r="L32" s="97">
        <v>2.3300000000000001E-2</v>
      </c>
      <c r="M32" s="93">
        <v>12593.35</v>
      </c>
      <c r="N32" s="95">
        <v>109.53</v>
      </c>
      <c r="O32" s="93">
        <v>13.79349</v>
      </c>
      <c r="P32" s="94">
        <v>2.4318589190127065E-3</v>
      </c>
      <c r="Q32" s="94">
        <f>O32/'סכום נכסי הקרן'!$C$42</f>
        <v>7.4557749357665517E-5</v>
      </c>
    </row>
    <row r="33" spans="2:17">
      <c r="B33" s="86" t="s">
        <v>2151</v>
      </c>
      <c r="C33" s="96" t="s">
        <v>2060</v>
      </c>
      <c r="D33" s="83" t="s">
        <v>2067</v>
      </c>
      <c r="E33" s="83"/>
      <c r="F33" s="83" t="s">
        <v>498</v>
      </c>
      <c r="G33" s="109">
        <v>43708</v>
      </c>
      <c r="H33" s="83" t="s">
        <v>318</v>
      </c>
      <c r="I33" s="93">
        <v>10.57</v>
      </c>
      <c r="J33" s="96" t="s">
        <v>136</v>
      </c>
      <c r="K33" s="97">
        <v>2.6800000000000001E-2</v>
      </c>
      <c r="L33" s="97">
        <v>2.2099999999999998E-2</v>
      </c>
      <c r="M33" s="93">
        <v>898.9</v>
      </c>
      <c r="N33" s="95">
        <v>105.17</v>
      </c>
      <c r="O33" s="93">
        <v>0.94538</v>
      </c>
      <c r="P33" s="94">
        <v>1.6667506083349701E-4</v>
      </c>
      <c r="Q33" s="94">
        <f>O33/'סכום נכסי הקרן'!$C$42</f>
        <v>5.110048659748173E-6</v>
      </c>
    </row>
    <row r="34" spans="2:17">
      <c r="B34" s="86" t="s">
        <v>2151</v>
      </c>
      <c r="C34" s="96" t="s">
        <v>2060</v>
      </c>
      <c r="D34" s="83" t="s">
        <v>2068</v>
      </c>
      <c r="E34" s="83"/>
      <c r="F34" s="83" t="s">
        <v>498</v>
      </c>
      <c r="G34" s="109">
        <v>43769</v>
      </c>
      <c r="H34" s="83" t="s">
        <v>318</v>
      </c>
      <c r="I34" s="93">
        <v>10.46</v>
      </c>
      <c r="J34" s="96" t="s">
        <v>136</v>
      </c>
      <c r="K34" s="97">
        <v>2.7300000000000001E-2</v>
      </c>
      <c r="L34" s="97">
        <v>2.5699999999999997E-2</v>
      </c>
      <c r="M34" s="93">
        <v>13277.34</v>
      </c>
      <c r="N34" s="95">
        <v>101.92</v>
      </c>
      <c r="O34" s="93">
        <v>13.532260000000001</v>
      </c>
      <c r="P34" s="94">
        <v>2.3858028080927227E-3</v>
      </c>
      <c r="Q34" s="94">
        <f>O34/'סכום נכסי הקרן'!$C$42</f>
        <v>7.314572666691046E-5</v>
      </c>
    </row>
    <row r="35" spans="2:17">
      <c r="B35" s="86" t="s">
        <v>2151</v>
      </c>
      <c r="C35" s="96" t="s">
        <v>2060</v>
      </c>
      <c r="D35" s="83" t="s">
        <v>2069</v>
      </c>
      <c r="E35" s="83"/>
      <c r="F35" s="83" t="s">
        <v>498</v>
      </c>
      <c r="G35" s="109">
        <v>43708</v>
      </c>
      <c r="H35" s="83" t="s">
        <v>318</v>
      </c>
      <c r="I35" s="83"/>
      <c r="J35" s="96" t="s">
        <v>136</v>
      </c>
      <c r="K35" s="97">
        <v>3.2500000000000001E-2</v>
      </c>
      <c r="L35" s="97">
        <v>-3.6199999999999989E-2</v>
      </c>
      <c r="M35" s="93">
        <v>6471.51</v>
      </c>
      <c r="N35" s="95">
        <v>101.15</v>
      </c>
      <c r="O35" s="93">
        <v>6.5459300000000002</v>
      </c>
      <c r="P35" s="94">
        <v>1.1540790803294051E-3</v>
      </c>
      <c r="Q35" s="94">
        <f>O35/'סכום נכסי הקרן'!$C$42</f>
        <v>3.5382619500418203E-5</v>
      </c>
    </row>
    <row r="36" spans="2:17">
      <c r="B36" s="86" t="s">
        <v>2151</v>
      </c>
      <c r="C36" s="96" t="s">
        <v>2060</v>
      </c>
      <c r="D36" s="83" t="s">
        <v>2070</v>
      </c>
      <c r="E36" s="83"/>
      <c r="F36" s="83" t="s">
        <v>498</v>
      </c>
      <c r="G36" s="109">
        <v>43799</v>
      </c>
      <c r="H36" s="83" t="s">
        <v>318</v>
      </c>
      <c r="I36" s="83"/>
      <c r="J36" s="96" t="s">
        <v>136</v>
      </c>
      <c r="K36" s="97">
        <v>3.2500000000000001E-2</v>
      </c>
      <c r="L36" s="97">
        <v>8.2000000000000007E-3</v>
      </c>
      <c r="M36" s="93">
        <v>2868.29</v>
      </c>
      <c r="N36" s="95">
        <v>100.55</v>
      </c>
      <c r="O36" s="93">
        <v>2.8840599999999998</v>
      </c>
      <c r="P36" s="94">
        <v>5.0847370998694213E-4</v>
      </c>
      <c r="Q36" s="94">
        <f>O36/'סכום נכסי הקרן'!$C$42</f>
        <v>1.5589167252991722E-5</v>
      </c>
    </row>
    <row r="37" spans="2:17">
      <c r="B37" s="86" t="s">
        <v>2151</v>
      </c>
      <c r="C37" s="96" t="s">
        <v>2060</v>
      </c>
      <c r="D37" s="83" t="s">
        <v>2071</v>
      </c>
      <c r="E37" s="83"/>
      <c r="F37" s="83" t="s">
        <v>498</v>
      </c>
      <c r="G37" s="109">
        <v>43829</v>
      </c>
      <c r="H37" s="83" t="s">
        <v>318</v>
      </c>
      <c r="I37" s="83"/>
      <c r="J37" s="96" t="s">
        <v>136</v>
      </c>
      <c r="K37" s="97">
        <v>3.2500000000000001E-2</v>
      </c>
      <c r="L37" s="97">
        <v>2.8500000000000001E-2</v>
      </c>
      <c r="M37" s="93">
        <v>4358.21</v>
      </c>
      <c r="N37" s="95">
        <v>100.01</v>
      </c>
      <c r="O37" s="93">
        <v>4.3586499999999999</v>
      </c>
      <c r="P37" s="94">
        <v>7.6845105026753446E-4</v>
      </c>
      <c r="Q37" s="94">
        <f>O37/'סכום נכסי הקרן'!$C$42</f>
        <v>2.3559746970330844E-5</v>
      </c>
    </row>
    <row r="38" spans="2:17">
      <c r="B38" s="86" t="s">
        <v>2152</v>
      </c>
      <c r="C38" s="96" t="s">
        <v>2060</v>
      </c>
      <c r="D38" s="83">
        <v>7127</v>
      </c>
      <c r="E38" s="83"/>
      <c r="F38" s="83" t="s">
        <v>1739</v>
      </c>
      <c r="G38" s="109">
        <v>43708</v>
      </c>
      <c r="H38" s="83" t="s">
        <v>2057</v>
      </c>
      <c r="I38" s="93">
        <v>6.9799999999999995</v>
      </c>
      <c r="J38" s="96" t="s">
        <v>136</v>
      </c>
      <c r="K38" s="97">
        <v>3.1E-2</v>
      </c>
      <c r="L38" s="97">
        <v>1.24E-2</v>
      </c>
      <c r="M38" s="93">
        <v>113190.58</v>
      </c>
      <c r="N38" s="95">
        <v>114.12</v>
      </c>
      <c r="O38" s="93">
        <v>129.17309</v>
      </c>
      <c r="P38" s="94">
        <v>2.2773839761578183E-2</v>
      </c>
      <c r="Q38" s="94">
        <f>O38/'סכום נכסי הקרן'!$C$42</f>
        <v>6.9821741038527372E-4</v>
      </c>
    </row>
    <row r="39" spans="2:17">
      <c r="B39" s="86" t="s">
        <v>2152</v>
      </c>
      <c r="C39" s="96" t="s">
        <v>2060</v>
      </c>
      <c r="D39" s="83">
        <v>7128</v>
      </c>
      <c r="E39" s="83"/>
      <c r="F39" s="83" t="s">
        <v>1739</v>
      </c>
      <c r="G39" s="109">
        <v>43708</v>
      </c>
      <c r="H39" s="83" t="s">
        <v>2057</v>
      </c>
      <c r="I39" s="93">
        <v>7.01</v>
      </c>
      <c r="J39" s="96" t="s">
        <v>136</v>
      </c>
      <c r="K39" s="97">
        <v>2.4900000000000002E-2</v>
      </c>
      <c r="L39" s="97">
        <v>1.2500000000000001E-2</v>
      </c>
      <c r="M39" s="93">
        <v>48053.34</v>
      </c>
      <c r="N39" s="95">
        <v>111.5</v>
      </c>
      <c r="O39" s="93">
        <v>53.579459999999997</v>
      </c>
      <c r="P39" s="94">
        <v>9.4463176235227309E-3</v>
      </c>
      <c r="Q39" s="94">
        <f>O39/'סכום נכסי הקרן'!$C$42</f>
        <v>2.8961226994756692E-4</v>
      </c>
    </row>
    <row r="40" spans="2:17">
      <c r="B40" s="86" t="s">
        <v>2152</v>
      </c>
      <c r="C40" s="96" t="s">
        <v>2060</v>
      </c>
      <c r="D40" s="83">
        <v>7130</v>
      </c>
      <c r="E40" s="83"/>
      <c r="F40" s="83" t="s">
        <v>1739</v>
      </c>
      <c r="G40" s="109">
        <v>43708</v>
      </c>
      <c r="H40" s="83" t="s">
        <v>2057</v>
      </c>
      <c r="I40" s="93">
        <v>7.37</v>
      </c>
      <c r="J40" s="96" t="s">
        <v>136</v>
      </c>
      <c r="K40" s="97">
        <v>3.6000000000000004E-2</v>
      </c>
      <c r="L40" s="97">
        <v>1.29E-2</v>
      </c>
      <c r="M40" s="93">
        <v>30095.02</v>
      </c>
      <c r="N40" s="95">
        <v>118.79</v>
      </c>
      <c r="O40" s="93">
        <v>35.749870000000001</v>
      </c>
      <c r="P40" s="94">
        <v>6.3028747773801116E-3</v>
      </c>
      <c r="Q40" s="94">
        <f>O40/'סכום נכסי הקרן'!$C$42</f>
        <v>1.9323824840769999E-4</v>
      </c>
    </row>
    <row r="41" spans="2:17">
      <c r="B41" s="86" t="s">
        <v>2153</v>
      </c>
      <c r="C41" s="96" t="s">
        <v>2060</v>
      </c>
      <c r="D41" s="83" t="s">
        <v>2072</v>
      </c>
      <c r="E41" s="83"/>
      <c r="F41" s="83" t="s">
        <v>597</v>
      </c>
      <c r="G41" s="109">
        <v>43011</v>
      </c>
      <c r="H41" s="83" t="s">
        <v>134</v>
      </c>
      <c r="I41" s="93">
        <v>8.6</v>
      </c>
      <c r="J41" s="96" t="s">
        <v>136</v>
      </c>
      <c r="K41" s="97">
        <v>3.9E-2</v>
      </c>
      <c r="L41" s="97">
        <v>2.1000000000000001E-2</v>
      </c>
      <c r="M41" s="93">
        <v>763.45</v>
      </c>
      <c r="N41" s="95">
        <v>118.42</v>
      </c>
      <c r="O41" s="93">
        <v>0.90407999999999999</v>
      </c>
      <c r="P41" s="94">
        <v>1.5939367132618415E-4</v>
      </c>
      <c r="Q41" s="94">
        <f>O41/'סכום נכסי הקרן'!$C$42</f>
        <v>4.8868103749869129E-6</v>
      </c>
    </row>
    <row r="42" spans="2:17">
      <c r="B42" s="86" t="s">
        <v>2153</v>
      </c>
      <c r="C42" s="96" t="s">
        <v>2060</v>
      </c>
      <c r="D42" s="83" t="s">
        <v>2073</v>
      </c>
      <c r="E42" s="83"/>
      <c r="F42" s="83" t="s">
        <v>597</v>
      </c>
      <c r="G42" s="109">
        <v>43104</v>
      </c>
      <c r="H42" s="83" t="s">
        <v>134</v>
      </c>
      <c r="I42" s="93">
        <v>8.61</v>
      </c>
      <c r="J42" s="96" t="s">
        <v>136</v>
      </c>
      <c r="K42" s="97">
        <v>3.8199999999999998E-2</v>
      </c>
      <c r="L42" s="97">
        <v>2.3900000000000001E-2</v>
      </c>
      <c r="M42" s="93">
        <v>1358.73</v>
      </c>
      <c r="N42" s="95">
        <v>112.58</v>
      </c>
      <c r="O42" s="93">
        <v>1.52966</v>
      </c>
      <c r="P42" s="94">
        <v>2.6968644730644508E-4</v>
      </c>
      <c r="Q42" s="94">
        <f>O42/'סכום נכסי הקרן'!$C$42</f>
        <v>8.2682487813052856E-6</v>
      </c>
    </row>
    <row r="43" spans="2:17">
      <c r="B43" s="86" t="s">
        <v>2153</v>
      </c>
      <c r="C43" s="96" t="s">
        <v>2060</v>
      </c>
      <c r="D43" s="83" t="s">
        <v>2074</v>
      </c>
      <c r="E43" s="83"/>
      <c r="F43" s="83" t="s">
        <v>597</v>
      </c>
      <c r="G43" s="109">
        <v>43194</v>
      </c>
      <c r="H43" s="83" t="s">
        <v>134</v>
      </c>
      <c r="I43" s="93">
        <v>8.66</v>
      </c>
      <c r="J43" s="96" t="s">
        <v>136</v>
      </c>
      <c r="K43" s="97">
        <v>3.7900000000000003E-2</v>
      </c>
      <c r="L43" s="97">
        <v>1.9599999999999999E-2</v>
      </c>
      <c r="M43" s="93">
        <v>877.17</v>
      </c>
      <c r="N43" s="95">
        <v>116.73</v>
      </c>
      <c r="O43" s="93">
        <v>1.0239199999999999</v>
      </c>
      <c r="P43" s="94">
        <v>1.8052204223553941E-4</v>
      </c>
      <c r="Q43" s="94">
        <f>O43/'סכום נכסי הקרן'!$C$42</f>
        <v>5.534579770768737E-6</v>
      </c>
    </row>
    <row r="44" spans="2:17">
      <c r="B44" s="86" t="s">
        <v>2153</v>
      </c>
      <c r="C44" s="96" t="s">
        <v>2060</v>
      </c>
      <c r="D44" s="83" t="s">
        <v>2075</v>
      </c>
      <c r="E44" s="83"/>
      <c r="F44" s="83" t="s">
        <v>597</v>
      </c>
      <c r="G44" s="109">
        <v>43285</v>
      </c>
      <c r="H44" s="83" t="s">
        <v>134</v>
      </c>
      <c r="I44" s="93">
        <v>8.629999999999999</v>
      </c>
      <c r="J44" s="96" t="s">
        <v>136</v>
      </c>
      <c r="K44" s="97">
        <v>4.0099999999999997E-2</v>
      </c>
      <c r="L44" s="97">
        <v>1.9699999999999999E-2</v>
      </c>
      <c r="M44" s="93">
        <v>1165.1199999999999</v>
      </c>
      <c r="N44" s="95">
        <v>117.35</v>
      </c>
      <c r="O44" s="93">
        <v>1.3672800000000001</v>
      </c>
      <c r="P44" s="94">
        <v>2.4105806889972687E-4</v>
      </c>
      <c r="Q44" s="94">
        <f>O44/'סכום נכסי הקרן'!$C$42</f>
        <v>7.3905385469340178E-6</v>
      </c>
    </row>
    <row r="45" spans="2:17">
      <c r="B45" s="86" t="s">
        <v>2153</v>
      </c>
      <c r="C45" s="96" t="s">
        <v>2060</v>
      </c>
      <c r="D45" s="83" t="s">
        <v>2076</v>
      </c>
      <c r="E45" s="83"/>
      <c r="F45" s="83" t="s">
        <v>597</v>
      </c>
      <c r="G45" s="109">
        <v>43377</v>
      </c>
      <c r="H45" s="83" t="s">
        <v>134</v>
      </c>
      <c r="I45" s="93">
        <v>8.620000000000001</v>
      </c>
      <c r="J45" s="96" t="s">
        <v>136</v>
      </c>
      <c r="K45" s="97">
        <v>3.9699999999999999E-2</v>
      </c>
      <c r="L45" s="97">
        <v>2.1299999999999999E-2</v>
      </c>
      <c r="M45" s="93">
        <v>2331.29</v>
      </c>
      <c r="N45" s="95">
        <v>115.18</v>
      </c>
      <c r="O45" s="93">
        <v>2.6851799999999999</v>
      </c>
      <c r="P45" s="94">
        <v>4.7341020526020169E-4</v>
      </c>
      <c r="Q45" s="94">
        <f>O45/'סכום נכסי הקרן'!$C$42</f>
        <v>1.451416410351668E-5</v>
      </c>
    </row>
    <row r="46" spans="2:17">
      <c r="B46" s="86" t="s">
        <v>2153</v>
      </c>
      <c r="C46" s="96" t="s">
        <v>2060</v>
      </c>
      <c r="D46" s="83" t="s">
        <v>2077</v>
      </c>
      <c r="E46" s="83"/>
      <c r="F46" s="83" t="s">
        <v>597</v>
      </c>
      <c r="G46" s="109">
        <v>43469</v>
      </c>
      <c r="H46" s="83" t="s">
        <v>134</v>
      </c>
      <c r="I46" s="93">
        <v>10.330000000000002</v>
      </c>
      <c r="J46" s="96" t="s">
        <v>136</v>
      </c>
      <c r="K46" s="97">
        <v>4.1700000000000001E-2</v>
      </c>
      <c r="L46" s="97">
        <v>1.7600000000000001E-2</v>
      </c>
      <c r="M46" s="93">
        <v>1640.34</v>
      </c>
      <c r="N46" s="95">
        <v>124.66</v>
      </c>
      <c r="O46" s="93">
        <v>2.0448499999999998</v>
      </c>
      <c r="P46" s="94">
        <v>3.6051693302732902E-4</v>
      </c>
      <c r="Q46" s="94">
        <f>O46/'סכום נכסי הקרן'!$C$42</f>
        <v>1.1052997738355001E-5</v>
      </c>
    </row>
    <row r="47" spans="2:17">
      <c r="B47" s="86" t="s">
        <v>2153</v>
      </c>
      <c r="C47" s="96" t="s">
        <v>2060</v>
      </c>
      <c r="D47" s="83" t="s">
        <v>2078</v>
      </c>
      <c r="E47" s="83"/>
      <c r="F47" s="83" t="s">
        <v>597</v>
      </c>
      <c r="G47" s="109">
        <v>43559</v>
      </c>
      <c r="H47" s="83" t="s">
        <v>134</v>
      </c>
      <c r="I47" s="93">
        <v>10.33</v>
      </c>
      <c r="J47" s="96" t="s">
        <v>136</v>
      </c>
      <c r="K47" s="97">
        <v>3.7200000000000004E-2</v>
      </c>
      <c r="L47" s="97">
        <v>2.1000000000000001E-2</v>
      </c>
      <c r="M47" s="93">
        <v>3929.85</v>
      </c>
      <c r="N47" s="95">
        <v>115.72</v>
      </c>
      <c r="O47" s="93">
        <v>4.5476200000000002</v>
      </c>
      <c r="P47" s="94">
        <v>8.0176737412218126E-4</v>
      </c>
      <c r="Q47" s="94">
        <f>O47/'סכום נכסי הקרן'!$C$42</f>
        <v>2.4581183742033877E-5</v>
      </c>
    </row>
    <row r="48" spans="2:17">
      <c r="B48" s="86" t="s">
        <v>2153</v>
      </c>
      <c r="C48" s="96" t="s">
        <v>2060</v>
      </c>
      <c r="D48" s="83" t="s">
        <v>2079</v>
      </c>
      <c r="E48" s="83"/>
      <c r="F48" s="83" t="s">
        <v>597</v>
      </c>
      <c r="G48" s="109">
        <v>43742</v>
      </c>
      <c r="H48" s="83" t="s">
        <v>134</v>
      </c>
      <c r="I48" s="93">
        <v>10.18</v>
      </c>
      <c r="J48" s="96" t="s">
        <v>136</v>
      </c>
      <c r="K48" s="97">
        <v>3.1E-2</v>
      </c>
      <c r="L48" s="97">
        <v>2.9499999999999998E-2</v>
      </c>
      <c r="M48" s="93">
        <v>4631.79</v>
      </c>
      <c r="N48" s="95">
        <v>101.91</v>
      </c>
      <c r="O48" s="93">
        <v>4.7202500000000001</v>
      </c>
      <c r="P48" s="94">
        <v>8.3220287704342615E-4</v>
      </c>
      <c r="Q48" s="94">
        <f>O48/'סכום נכסי הקרן'!$C$42</f>
        <v>2.551429815119456E-5</v>
      </c>
    </row>
    <row r="49" spans="2:17">
      <c r="B49" s="86" t="s">
        <v>2153</v>
      </c>
      <c r="C49" s="96" t="s">
        <v>2060</v>
      </c>
      <c r="D49" s="83" t="s">
        <v>2080</v>
      </c>
      <c r="E49" s="83"/>
      <c r="F49" s="83" t="s">
        <v>597</v>
      </c>
      <c r="G49" s="109">
        <v>42935</v>
      </c>
      <c r="H49" s="83" t="s">
        <v>134</v>
      </c>
      <c r="I49" s="93">
        <v>10.27</v>
      </c>
      <c r="J49" s="96" t="s">
        <v>136</v>
      </c>
      <c r="K49" s="97">
        <v>4.0800000000000003E-2</v>
      </c>
      <c r="L49" s="97">
        <v>2.0700000000000003E-2</v>
      </c>
      <c r="M49" s="93">
        <v>3563.33</v>
      </c>
      <c r="N49" s="95">
        <v>121.52</v>
      </c>
      <c r="O49" s="93">
        <v>4.3301600000000002</v>
      </c>
      <c r="P49" s="94">
        <v>7.6342812564130337E-4</v>
      </c>
      <c r="Q49" s="94">
        <f>O49/'סכום נכסי הקרן'!$C$42</f>
        <v>2.3405750390842993E-5</v>
      </c>
    </row>
    <row r="50" spans="2:17">
      <c r="B50" s="86" t="s">
        <v>2154</v>
      </c>
      <c r="C50" s="96" t="s">
        <v>2058</v>
      </c>
      <c r="D50" s="83" t="s">
        <v>2081</v>
      </c>
      <c r="E50" s="83"/>
      <c r="F50" s="83" t="s">
        <v>2082</v>
      </c>
      <c r="G50" s="109">
        <v>43321</v>
      </c>
      <c r="H50" s="83" t="s">
        <v>2057</v>
      </c>
      <c r="I50" s="93">
        <v>1.34</v>
      </c>
      <c r="J50" s="96" t="s">
        <v>136</v>
      </c>
      <c r="K50" s="97">
        <v>2.3980000000000001E-2</v>
      </c>
      <c r="L50" s="97">
        <v>1.4499999999999999E-2</v>
      </c>
      <c r="M50" s="93">
        <v>36414.89</v>
      </c>
      <c r="N50" s="95">
        <v>101.62</v>
      </c>
      <c r="O50" s="93">
        <v>37.004820000000002</v>
      </c>
      <c r="P50" s="94">
        <v>6.5241285246489316E-3</v>
      </c>
      <c r="Q50" s="94">
        <f>O50/'סכום נכסי הקרן'!$C$42</f>
        <v>2.0002161125179545E-4</v>
      </c>
    </row>
    <row r="51" spans="2:17">
      <c r="B51" s="86" t="s">
        <v>2154</v>
      </c>
      <c r="C51" s="96" t="s">
        <v>2058</v>
      </c>
      <c r="D51" s="83" t="s">
        <v>2083</v>
      </c>
      <c r="E51" s="83"/>
      <c r="F51" s="83" t="s">
        <v>2082</v>
      </c>
      <c r="G51" s="109">
        <v>43343</v>
      </c>
      <c r="H51" s="83" t="s">
        <v>2057</v>
      </c>
      <c r="I51" s="93">
        <v>1.3900000000000001</v>
      </c>
      <c r="J51" s="96" t="s">
        <v>136</v>
      </c>
      <c r="K51" s="97">
        <v>2.3789999999999999E-2</v>
      </c>
      <c r="L51" s="97">
        <v>1.5200000000000005E-2</v>
      </c>
      <c r="M51" s="93">
        <v>36414.89</v>
      </c>
      <c r="N51" s="95">
        <v>101.41</v>
      </c>
      <c r="O51" s="93">
        <v>36.928339999999999</v>
      </c>
      <c r="P51" s="94">
        <v>6.5106447311981007E-3</v>
      </c>
      <c r="Q51" s="94">
        <f>O51/'סכום נכסי הקרן'!$C$42</f>
        <v>1.9960821502858621E-4</v>
      </c>
    </row>
    <row r="52" spans="2:17">
      <c r="B52" s="86" t="s">
        <v>2154</v>
      </c>
      <c r="C52" s="96" t="s">
        <v>2058</v>
      </c>
      <c r="D52" s="83" t="s">
        <v>2084</v>
      </c>
      <c r="E52" s="83"/>
      <c r="F52" s="83" t="s">
        <v>2082</v>
      </c>
      <c r="G52" s="109">
        <v>43614</v>
      </c>
      <c r="H52" s="83" t="s">
        <v>2057</v>
      </c>
      <c r="I52" s="93">
        <v>1.7500000000000002</v>
      </c>
      <c r="J52" s="96" t="s">
        <v>136</v>
      </c>
      <c r="K52" s="97">
        <v>2.427E-2</v>
      </c>
      <c r="L52" s="97">
        <v>1.66E-2</v>
      </c>
      <c r="M52" s="93">
        <v>46346.21</v>
      </c>
      <c r="N52" s="95">
        <v>101.57</v>
      </c>
      <c r="O52" s="93">
        <v>47.07385</v>
      </c>
      <c r="P52" s="94">
        <v>8.2993471539665672E-3</v>
      </c>
      <c r="Q52" s="94">
        <f>O52/'סכום נכסי הקרן'!$C$42</f>
        <v>2.5444759155227162E-4</v>
      </c>
    </row>
    <row r="53" spans="2:17">
      <c r="B53" s="86" t="s">
        <v>2155</v>
      </c>
      <c r="C53" s="96" t="s">
        <v>2060</v>
      </c>
      <c r="D53" s="83" t="s">
        <v>2085</v>
      </c>
      <c r="E53" s="83"/>
      <c r="F53" s="83" t="s">
        <v>2086</v>
      </c>
      <c r="G53" s="109">
        <v>43093</v>
      </c>
      <c r="H53" s="83" t="s">
        <v>2057</v>
      </c>
      <c r="I53" s="93">
        <v>3.98</v>
      </c>
      <c r="J53" s="96" t="s">
        <v>136</v>
      </c>
      <c r="K53" s="97">
        <v>2.6089999999999999E-2</v>
      </c>
      <c r="L53" s="97">
        <v>1.9699999999999999E-2</v>
      </c>
      <c r="M53" s="93">
        <v>4035.6</v>
      </c>
      <c r="N53" s="95">
        <v>104.1</v>
      </c>
      <c r="O53" s="93">
        <v>4.2010500000000004</v>
      </c>
      <c r="P53" s="94">
        <v>7.4066540895149316E-4</v>
      </c>
      <c r="Q53" s="94">
        <f>O53/'סכום נכסי הקרן'!$C$42</f>
        <v>2.2707873999910156E-5</v>
      </c>
    </row>
    <row r="54" spans="2:17">
      <c r="B54" s="86" t="s">
        <v>2155</v>
      </c>
      <c r="C54" s="96" t="s">
        <v>2060</v>
      </c>
      <c r="D54" s="83" t="s">
        <v>2087</v>
      </c>
      <c r="E54" s="83"/>
      <c r="F54" s="83" t="s">
        <v>2086</v>
      </c>
      <c r="G54" s="109">
        <v>43374</v>
      </c>
      <c r="H54" s="83" t="s">
        <v>2057</v>
      </c>
      <c r="I54" s="93">
        <v>3.98</v>
      </c>
      <c r="J54" s="96" t="s">
        <v>136</v>
      </c>
      <c r="K54" s="97">
        <v>2.6849999999999999E-2</v>
      </c>
      <c r="L54" s="97">
        <v>1.9100000000000006E-2</v>
      </c>
      <c r="M54" s="93">
        <v>5649.84</v>
      </c>
      <c r="N54" s="95">
        <v>103.51</v>
      </c>
      <c r="O54" s="93">
        <v>5.8481499999999995</v>
      </c>
      <c r="P54" s="94">
        <v>1.0310570955736481E-3</v>
      </c>
      <c r="Q54" s="94">
        <f>O54/'סכום נכסי הקרן'!$C$42</f>
        <v>3.1610919492168519E-5</v>
      </c>
    </row>
    <row r="55" spans="2:17">
      <c r="B55" s="86" t="s">
        <v>2156</v>
      </c>
      <c r="C55" s="96" t="s">
        <v>2060</v>
      </c>
      <c r="D55" s="83" t="s">
        <v>2088</v>
      </c>
      <c r="E55" s="83"/>
      <c r="F55" s="83" t="s">
        <v>626</v>
      </c>
      <c r="G55" s="109">
        <v>43552</v>
      </c>
      <c r="H55" s="83" t="s">
        <v>134</v>
      </c>
      <c r="I55" s="93">
        <v>6.62</v>
      </c>
      <c r="J55" s="96" t="s">
        <v>136</v>
      </c>
      <c r="K55" s="97">
        <v>3.5499999999999997E-2</v>
      </c>
      <c r="L55" s="97">
        <v>3.0200000000000005E-2</v>
      </c>
      <c r="M55" s="93">
        <v>93941.45</v>
      </c>
      <c r="N55" s="95">
        <v>103.76</v>
      </c>
      <c r="O55" s="93">
        <v>97.473649999999992</v>
      </c>
      <c r="P55" s="94">
        <v>1.7185075359551709E-2</v>
      </c>
      <c r="Q55" s="94">
        <f>O55/'סכום נכסי הקרן'!$C$42</f>
        <v>5.2687289189877343E-4</v>
      </c>
    </row>
    <row r="56" spans="2:17">
      <c r="B56" s="86" t="s">
        <v>2157</v>
      </c>
      <c r="C56" s="96" t="s">
        <v>2060</v>
      </c>
      <c r="D56" s="83" t="s">
        <v>2089</v>
      </c>
      <c r="E56" s="83"/>
      <c r="F56" s="83" t="s">
        <v>634</v>
      </c>
      <c r="G56" s="109">
        <v>43301</v>
      </c>
      <c r="H56" s="83" t="s">
        <v>318</v>
      </c>
      <c r="I56" s="93">
        <v>1.1199999999999999</v>
      </c>
      <c r="J56" s="96" t="s">
        <v>135</v>
      </c>
      <c r="K56" s="97">
        <v>6.3230000000000008E-2</v>
      </c>
      <c r="L56" s="97">
        <v>6.4499999999999988E-2</v>
      </c>
      <c r="M56" s="93">
        <v>21503.1</v>
      </c>
      <c r="N56" s="95">
        <v>101.18</v>
      </c>
      <c r="O56" s="93">
        <v>75.191600000000008</v>
      </c>
      <c r="P56" s="94">
        <v>1.3256642306974946E-2</v>
      </c>
      <c r="Q56" s="94">
        <f>O56/'סכום נכסי הקרן'!$C$42</f>
        <v>4.0643205357033228E-4</v>
      </c>
    </row>
    <row r="57" spans="2:17">
      <c r="B57" s="86" t="s">
        <v>2157</v>
      </c>
      <c r="C57" s="96" t="s">
        <v>2060</v>
      </c>
      <c r="D57" s="83" t="s">
        <v>2090</v>
      </c>
      <c r="E57" s="83"/>
      <c r="F57" s="83" t="s">
        <v>634</v>
      </c>
      <c r="G57" s="109">
        <v>43496</v>
      </c>
      <c r="H57" s="83" t="s">
        <v>318</v>
      </c>
      <c r="I57" s="93">
        <v>1.1000000000000001</v>
      </c>
      <c r="J57" s="96" t="s">
        <v>135</v>
      </c>
      <c r="K57" s="97">
        <v>6.1839999999999999E-2</v>
      </c>
      <c r="L57" s="97">
        <v>6.4500000000000002E-2</v>
      </c>
      <c r="M57" s="93">
        <v>12058.02</v>
      </c>
      <c r="N57" s="95">
        <v>101.18</v>
      </c>
      <c r="O57" s="93">
        <v>42.164239999999999</v>
      </c>
      <c r="P57" s="94">
        <v>7.4337591941845268E-3</v>
      </c>
      <c r="Q57" s="94">
        <f>O57/'סכום נכסי הקרן'!$C$42</f>
        <v>2.2790974856808934E-4</v>
      </c>
    </row>
    <row r="58" spans="2:17">
      <c r="B58" s="86" t="s">
        <v>2157</v>
      </c>
      <c r="C58" s="96" t="s">
        <v>2060</v>
      </c>
      <c r="D58" s="83" t="s">
        <v>2091</v>
      </c>
      <c r="E58" s="83"/>
      <c r="F58" s="83" t="s">
        <v>634</v>
      </c>
      <c r="G58" s="109">
        <v>43738</v>
      </c>
      <c r="H58" s="83" t="s">
        <v>318</v>
      </c>
      <c r="I58" s="93">
        <v>1.1000000000000001</v>
      </c>
      <c r="J58" s="96" t="s">
        <v>135</v>
      </c>
      <c r="K58" s="97">
        <v>6.1839999999999999E-2</v>
      </c>
      <c r="L58" s="97">
        <v>6.4499999999999988E-2</v>
      </c>
      <c r="M58" s="93">
        <v>2364.27</v>
      </c>
      <c r="N58" s="95">
        <v>101.18</v>
      </c>
      <c r="O58" s="93">
        <v>8.2673299999999994</v>
      </c>
      <c r="P58" s="94">
        <v>1.4575702158714959E-3</v>
      </c>
      <c r="Q58" s="94">
        <f>O58/'סכום נכסי הקרן'!$C$42</f>
        <v>4.4687277693833017E-5</v>
      </c>
    </row>
    <row r="59" spans="2:17">
      <c r="B59" s="86" t="s">
        <v>2157</v>
      </c>
      <c r="C59" s="96" t="s">
        <v>2060</v>
      </c>
      <c r="D59" s="83">
        <v>6615</v>
      </c>
      <c r="E59" s="83"/>
      <c r="F59" s="83" t="s">
        <v>634</v>
      </c>
      <c r="G59" s="109">
        <v>43496</v>
      </c>
      <c r="H59" s="83" t="s">
        <v>318</v>
      </c>
      <c r="I59" s="93">
        <v>1.1000000000000001</v>
      </c>
      <c r="J59" s="96" t="s">
        <v>135</v>
      </c>
      <c r="K59" s="97">
        <v>6.1839999999999999E-2</v>
      </c>
      <c r="L59" s="97">
        <v>6.4500000000000002E-2</v>
      </c>
      <c r="M59" s="93">
        <v>1656.64</v>
      </c>
      <c r="N59" s="95">
        <v>101.18</v>
      </c>
      <c r="O59" s="93">
        <v>5.79291</v>
      </c>
      <c r="P59" s="94">
        <v>1.0213180167265789E-3</v>
      </c>
      <c r="Q59" s="94">
        <f>O59/'סכום נכסי הקרן'!$C$42</f>
        <v>3.1312331529693653E-5</v>
      </c>
    </row>
    <row r="60" spans="2:17">
      <c r="B60" s="86" t="s">
        <v>2157</v>
      </c>
      <c r="C60" s="96" t="s">
        <v>2060</v>
      </c>
      <c r="D60" s="83" t="s">
        <v>2092</v>
      </c>
      <c r="E60" s="83"/>
      <c r="F60" s="83" t="s">
        <v>634</v>
      </c>
      <c r="G60" s="109">
        <v>43496</v>
      </c>
      <c r="H60" s="83" t="s">
        <v>318</v>
      </c>
      <c r="I60" s="93">
        <v>1.1000000000000003</v>
      </c>
      <c r="J60" s="96" t="s">
        <v>135</v>
      </c>
      <c r="K60" s="97">
        <v>6.1839999999999999E-2</v>
      </c>
      <c r="L60" s="97">
        <v>6.4499999999999988E-2</v>
      </c>
      <c r="M60" s="93">
        <v>1431.36</v>
      </c>
      <c r="N60" s="95">
        <v>101.18</v>
      </c>
      <c r="O60" s="93">
        <v>5.0051600000000001</v>
      </c>
      <c r="P60" s="94">
        <v>8.8243388635404372E-4</v>
      </c>
      <c r="Q60" s="94">
        <f>O60/'סכום נכסי הקרן'!$C$42</f>
        <v>2.7054317998926534E-5</v>
      </c>
    </row>
    <row r="61" spans="2:17">
      <c r="B61" s="86" t="s">
        <v>2157</v>
      </c>
      <c r="C61" s="96" t="s">
        <v>2060</v>
      </c>
      <c r="D61" s="83">
        <v>6719</v>
      </c>
      <c r="E61" s="83"/>
      <c r="F61" s="83" t="s">
        <v>634</v>
      </c>
      <c r="G61" s="109">
        <v>43487</v>
      </c>
      <c r="H61" s="83" t="s">
        <v>318</v>
      </c>
      <c r="I61" s="93">
        <v>1.0999999999999999</v>
      </c>
      <c r="J61" s="96" t="s">
        <v>135</v>
      </c>
      <c r="K61" s="97">
        <v>6.1839999999999999E-2</v>
      </c>
      <c r="L61" s="97">
        <v>6.4500000000000002E-2</v>
      </c>
      <c r="M61" s="93">
        <v>663.17</v>
      </c>
      <c r="N61" s="95">
        <v>101.18</v>
      </c>
      <c r="O61" s="93">
        <v>2.31894</v>
      </c>
      <c r="P61" s="94">
        <v>4.0884032406992909E-4</v>
      </c>
      <c r="Q61" s="94">
        <f>O61/'סכום נכסי הקרן'!$C$42</f>
        <v>1.2534532398650731E-5</v>
      </c>
    </row>
    <row r="62" spans="2:17">
      <c r="B62" s="86" t="s">
        <v>2157</v>
      </c>
      <c r="C62" s="96" t="s">
        <v>2060</v>
      </c>
      <c r="D62" s="83">
        <v>6735</v>
      </c>
      <c r="E62" s="83"/>
      <c r="F62" s="83" t="s">
        <v>634</v>
      </c>
      <c r="G62" s="109">
        <v>43493</v>
      </c>
      <c r="H62" s="83" t="s">
        <v>318</v>
      </c>
      <c r="I62" s="93">
        <v>1.1000000000000001</v>
      </c>
      <c r="J62" s="96" t="s">
        <v>135</v>
      </c>
      <c r="K62" s="97">
        <v>6.1839999999999999E-2</v>
      </c>
      <c r="L62" s="97">
        <v>6.4500000000000002E-2</v>
      </c>
      <c r="M62" s="93">
        <v>1633.84</v>
      </c>
      <c r="N62" s="95">
        <v>101.18</v>
      </c>
      <c r="O62" s="93">
        <v>5.71319</v>
      </c>
      <c r="P62" s="94">
        <v>1.0072629956243274E-3</v>
      </c>
      <c r="Q62" s="94">
        <f>O62/'סכום נכסי הקרן'!$C$42</f>
        <v>3.0881422181965627E-5</v>
      </c>
    </row>
    <row r="63" spans="2:17">
      <c r="B63" s="86" t="s">
        <v>2157</v>
      </c>
      <c r="C63" s="96" t="s">
        <v>2060</v>
      </c>
      <c r="D63" s="83">
        <v>6956</v>
      </c>
      <c r="E63" s="83"/>
      <c r="F63" s="83" t="s">
        <v>634</v>
      </c>
      <c r="G63" s="109">
        <v>43628</v>
      </c>
      <c r="H63" s="83" t="s">
        <v>318</v>
      </c>
      <c r="I63" s="93">
        <v>1.1199999999999999</v>
      </c>
      <c r="J63" s="96" t="s">
        <v>135</v>
      </c>
      <c r="K63" s="97">
        <v>6.4340000000000008E-2</v>
      </c>
      <c r="L63" s="97">
        <v>6.6000000000000003E-2</v>
      </c>
      <c r="M63" s="93">
        <v>2821.05</v>
      </c>
      <c r="N63" s="95">
        <v>101.18</v>
      </c>
      <c r="O63" s="93">
        <v>9.8645899999999997</v>
      </c>
      <c r="P63" s="94">
        <v>1.7391748697322834E-3</v>
      </c>
      <c r="Q63" s="94">
        <f>O63/'סכום נכסי הקרן'!$C$42</f>
        <v>5.3320923764481187E-5</v>
      </c>
    </row>
    <row r="64" spans="2:17">
      <c r="B64" s="86" t="s">
        <v>2157</v>
      </c>
      <c r="C64" s="96" t="s">
        <v>2060</v>
      </c>
      <c r="D64" s="83">
        <v>6829</v>
      </c>
      <c r="E64" s="83"/>
      <c r="F64" s="83" t="s">
        <v>634</v>
      </c>
      <c r="G64" s="109">
        <v>43738</v>
      </c>
      <c r="H64" s="83" t="s">
        <v>318</v>
      </c>
      <c r="I64" s="93">
        <v>1.0999999999999999</v>
      </c>
      <c r="J64" s="96" t="s">
        <v>135</v>
      </c>
      <c r="K64" s="97">
        <v>6.1839999999999999E-2</v>
      </c>
      <c r="L64" s="97">
        <v>6.4500000000000002E-2</v>
      </c>
      <c r="M64" s="93">
        <v>1144.23</v>
      </c>
      <c r="N64" s="95">
        <v>101.18</v>
      </c>
      <c r="O64" s="93">
        <v>4.0011099999999997</v>
      </c>
      <c r="P64" s="94">
        <v>7.0541502110422593E-4</v>
      </c>
      <c r="Q64" s="94">
        <f>O64/'סכום נכסי הקרן'!$C$42</f>
        <v>2.1627141247969082E-5</v>
      </c>
    </row>
    <row r="65" spans="2:17">
      <c r="B65" s="86" t="s">
        <v>2157</v>
      </c>
      <c r="C65" s="96" t="s">
        <v>2060</v>
      </c>
      <c r="D65" s="83">
        <v>6886</v>
      </c>
      <c r="E65" s="83"/>
      <c r="F65" s="83" t="s">
        <v>634</v>
      </c>
      <c r="G65" s="109">
        <v>43578</v>
      </c>
      <c r="H65" s="83" t="s">
        <v>318</v>
      </c>
      <c r="I65" s="93">
        <v>1.0999999999999999</v>
      </c>
      <c r="J65" s="96" t="s">
        <v>135</v>
      </c>
      <c r="K65" s="97">
        <v>6.1839999999999999E-2</v>
      </c>
      <c r="L65" s="97">
        <v>6.5399999999999986E-2</v>
      </c>
      <c r="M65" s="93">
        <v>739.62</v>
      </c>
      <c r="N65" s="95">
        <v>101.18</v>
      </c>
      <c r="O65" s="93">
        <v>2.5862600000000002</v>
      </c>
      <c r="P65" s="94">
        <v>4.5597013140878797E-4</v>
      </c>
      <c r="Q65" s="94">
        <f>O65/'סכום נכסי הקרן'!$C$42</f>
        <v>1.397947327715872E-5</v>
      </c>
    </row>
    <row r="66" spans="2:17">
      <c r="B66" s="86" t="s">
        <v>2157</v>
      </c>
      <c r="C66" s="96" t="s">
        <v>2060</v>
      </c>
      <c r="D66" s="83">
        <v>6889</v>
      </c>
      <c r="E66" s="83"/>
      <c r="F66" s="83" t="s">
        <v>634</v>
      </c>
      <c r="G66" s="109">
        <v>43584</v>
      </c>
      <c r="H66" s="83" t="s">
        <v>318</v>
      </c>
      <c r="I66" s="93">
        <v>1.1200000000000001</v>
      </c>
      <c r="J66" s="96" t="s">
        <v>135</v>
      </c>
      <c r="K66" s="97">
        <v>6.4340000000000008E-2</v>
      </c>
      <c r="L66" s="97">
        <v>6.5999999999999989E-2</v>
      </c>
      <c r="M66" s="93">
        <v>1413.91</v>
      </c>
      <c r="N66" s="95">
        <v>101.18</v>
      </c>
      <c r="O66" s="93">
        <v>4.9441600000000001</v>
      </c>
      <c r="P66" s="94">
        <v>8.7167929168222578E-4</v>
      </c>
      <c r="Q66" s="94">
        <f>O66/'סכום נכסי הקרן'!$C$42</f>
        <v>2.6724595592862688E-5</v>
      </c>
    </row>
    <row r="67" spans="2:17">
      <c r="B67" s="86" t="s">
        <v>2157</v>
      </c>
      <c r="C67" s="96" t="s">
        <v>2060</v>
      </c>
      <c r="D67" s="83">
        <v>6926</v>
      </c>
      <c r="E67" s="83"/>
      <c r="F67" s="83" t="s">
        <v>634</v>
      </c>
      <c r="G67" s="109">
        <v>43738</v>
      </c>
      <c r="H67" s="83" t="s">
        <v>318</v>
      </c>
      <c r="I67" s="93">
        <v>1.1200000000000001</v>
      </c>
      <c r="J67" s="96" t="s">
        <v>135</v>
      </c>
      <c r="K67" s="97">
        <v>6.4340000000000008E-2</v>
      </c>
      <c r="L67" s="97">
        <v>6.59E-2</v>
      </c>
      <c r="M67" s="93">
        <v>623.26</v>
      </c>
      <c r="N67" s="95">
        <v>101.18</v>
      </c>
      <c r="O67" s="93">
        <v>2.1794199999999999</v>
      </c>
      <c r="P67" s="94">
        <v>3.8424227409268233E-4</v>
      </c>
      <c r="Q67" s="94">
        <f>O67/'סכום נכסי הקרן'!$C$42</f>
        <v>1.1780386987273226E-5</v>
      </c>
    </row>
    <row r="68" spans="2:17">
      <c r="B68" s="86" t="s">
        <v>2157</v>
      </c>
      <c r="C68" s="96" t="s">
        <v>2060</v>
      </c>
      <c r="D68" s="83">
        <v>7112</v>
      </c>
      <c r="E68" s="83"/>
      <c r="F68" s="83" t="s">
        <v>634</v>
      </c>
      <c r="G68" s="109">
        <v>43761</v>
      </c>
      <c r="H68" s="83" t="s">
        <v>318</v>
      </c>
      <c r="I68" s="93">
        <v>1.1000000000000001</v>
      </c>
      <c r="J68" s="96" t="s">
        <v>135</v>
      </c>
      <c r="K68" s="97">
        <v>6.1839999999999999E-2</v>
      </c>
      <c r="L68" s="97">
        <v>6.5399999999999986E-2</v>
      </c>
      <c r="M68" s="93">
        <v>342.21</v>
      </c>
      <c r="N68" s="95">
        <v>101.18</v>
      </c>
      <c r="O68" s="93">
        <v>1.1966400000000001</v>
      </c>
      <c r="P68" s="94">
        <v>2.1097341259154612E-4</v>
      </c>
      <c r="Q68" s="94">
        <f>O68/'סכום נכסי הקרן'!$C$42</f>
        <v>6.4681806556104998E-6</v>
      </c>
    </row>
    <row r="69" spans="2:17">
      <c r="B69" s="86" t="s">
        <v>2157</v>
      </c>
      <c r="C69" s="96" t="s">
        <v>2060</v>
      </c>
      <c r="D69" s="83">
        <v>7236</v>
      </c>
      <c r="E69" s="83"/>
      <c r="F69" s="83" t="s">
        <v>634</v>
      </c>
      <c r="G69" s="109">
        <v>43761</v>
      </c>
      <c r="H69" s="83" t="s">
        <v>318</v>
      </c>
      <c r="I69" s="93">
        <v>1.1000000000000003</v>
      </c>
      <c r="J69" s="96" t="s">
        <v>135</v>
      </c>
      <c r="K69" s="97">
        <v>6.1839999999999999E-2</v>
      </c>
      <c r="L69" s="97">
        <v>6.54E-2</v>
      </c>
      <c r="M69" s="93">
        <v>867.06</v>
      </c>
      <c r="N69" s="95">
        <v>101.18</v>
      </c>
      <c r="O69" s="93">
        <v>3.0319099999999999</v>
      </c>
      <c r="P69" s="94">
        <v>5.3454037920379945E-4</v>
      </c>
      <c r="Q69" s="94">
        <f>O69/'סכום נכסי הקרן'!$C$42</f>
        <v>1.6388338691295651E-5</v>
      </c>
    </row>
    <row r="70" spans="2:17">
      <c r="B70" s="86" t="s">
        <v>2157</v>
      </c>
      <c r="C70" s="96" t="s">
        <v>2060</v>
      </c>
      <c r="D70" s="83" t="s">
        <v>2093</v>
      </c>
      <c r="E70" s="83"/>
      <c r="F70" s="83" t="s">
        <v>634</v>
      </c>
      <c r="G70" s="109">
        <v>43761</v>
      </c>
      <c r="H70" s="83" t="s">
        <v>318</v>
      </c>
      <c r="I70" s="93">
        <v>1.1000000000000001</v>
      </c>
      <c r="J70" s="96" t="s">
        <v>135</v>
      </c>
      <c r="K70" s="97">
        <v>6.1839999999999999E-2</v>
      </c>
      <c r="L70" s="97">
        <v>6.5399999999999986E-2</v>
      </c>
      <c r="M70" s="93">
        <v>1119.4100000000001</v>
      </c>
      <c r="N70" s="95">
        <v>101.18</v>
      </c>
      <c r="O70" s="93">
        <v>3.9143400000000002</v>
      </c>
      <c r="P70" s="94">
        <v>6.9011705094564166E-4</v>
      </c>
      <c r="Q70" s="94">
        <f>O70/'סכום נכסי הקרן'!$C$42</f>
        <v>2.1158124638556627E-5</v>
      </c>
    </row>
    <row r="71" spans="2:17">
      <c r="B71" s="86" t="s">
        <v>2157</v>
      </c>
      <c r="C71" s="96" t="s">
        <v>2060</v>
      </c>
      <c r="D71" s="83">
        <v>7058</v>
      </c>
      <c r="E71" s="83"/>
      <c r="F71" s="83" t="s">
        <v>634</v>
      </c>
      <c r="G71" s="109">
        <v>43761</v>
      </c>
      <c r="H71" s="83" t="s">
        <v>318</v>
      </c>
      <c r="I71" s="93">
        <v>1.1000000000000001</v>
      </c>
      <c r="J71" s="96" t="s">
        <v>135</v>
      </c>
      <c r="K71" s="97">
        <v>6.1839999999999999E-2</v>
      </c>
      <c r="L71" s="97">
        <v>6.5299999999999997E-2</v>
      </c>
      <c r="M71" s="93">
        <v>43.76</v>
      </c>
      <c r="N71" s="95">
        <v>101.18</v>
      </c>
      <c r="O71" s="93">
        <v>0.15303</v>
      </c>
      <c r="P71" s="94">
        <v>2.6979928239808379E-5</v>
      </c>
      <c r="Q71" s="94">
        <f>O71/'סכום נכסי הקרן'!$C$42</f>
        <v>8.2717081639262826E-7</v>
      </c>
    </row>
    <row r="72" spans="2:17">
      <c r="B72" s="86" t="s">
        <v>2157</v>
      </c>
      <c r="C72" s="96" t="s">
        <v>2060</v>
      </c>
      <c r="D72" s="83">
        <v>7078</v>
      </c>
      <c r="E72" s="83"/>
      <c r="F72" s="83" t="s">
        <v>634</v>
      </c>
      <c r="G72" s="109">
        <v>43677</v>
      </c>
      <c r="H72" s="83" t="s">
        <v>318</v>
      </c>
      <c r="I72" s="93">
        <v>1.0999999999999999</v>
      </c>
      <c r="J72" s="96" t="s">
        <v>135</v>
      </c>
      <c r="K72" s="97">
        <v>6.1839999999999999E-2</v>
      </c>
      <c r="L72" s="97">
        <v>6.54E-2</v>
      </c>
      <c r="M72" s="93">
        <v>787.61</v>
      </c>
      <c r="N72" s="95">
        <v>101.18</v>
      </c>
      <c r="O72" s="93">
        <v>2.7540800000000001</v>
      </c>
      <c r="P72" s="94">
        <v>4.855576080944355E-4</v>
      </c>
      <c r="Q72" s="94">
        <f>O72/'סכום נכסי הקרן'!$C$42</f>
        <v>1.4886588263808467E-5</v>
      </c>
    </row>
    <row r="73" spans="2:17">
      <c r="B73" s="86" t="s">
        <v>2158</v>
      </c>
      <c r="C73" s="96" t="s">
        <v>2058</v>
      </c>
      <c r="D73" s="83" t="s">
        <v>2094</v>
      </c>
      <c r="E73" s="83"/>
      <c r="F73" s="83" t="s">
        <v>2086</v>
      </c>
      <c r="G73" s="109">
        <v>42978</v>
      </c>
      <c r="H73" s="83" t="s">
        <v>2057</v>
      </c>
      <c r="I73" s="93">
        <v>2.7699999999999996</v>
      </c>
      <c r="J73" s="96" t="s">
        <v>136</v>
      </c>
      <c r="K73" s="97">
        <v>2.4500000000000001E-2</v>
      </c>
      <c r="L73" s="97">
        <v>1.9E-2</v>
      </c>
      <c r="M73" s="93">
        <v>1677.78</v>
      </c>
      <c r="N73" s="95">
        <v>102.38</v>
      </c>
      <c r="O73" s="93">
        <v>1.7174400000000001</v>
      </c>
      <c r="P73" s="94">
        <v>3.0279296841257601E-4</v>
      </c>
      <c r="Q73" s="94">
        <f>O73/'סכום נכסי הקרן'!$C$42</f>
        <v>9.2832532634473987E-6</v>
      </c>
    </row>
    <row r="74" spans="2:17">
      <c r="B74" s="86" t="s">
        <v>2158</v>
      </c>
      <c r="C74" s="96" t="s">
        <v>2058</v>
      </c>
      <c r="D74" s="83" t="s">
        <v>2095</v>
      </c>
      <c r="E74" s="83"/>
      <c r="F74" s="83" t="s">
        <v>2086</v>
      </c>
      <c r="G74" s="109">
        <v>42978</v>
      </c>
      <c r="H74" s="83" t="s">
        <v>2057</v>
      </c>
      <c r="I74" s="93">
        <v>2.7700000000000005</v>
      </c>
      <c r="J74" s="96" t="s">
        <v>136</v>
      </c>
      <c r="K74" s="97">
        <v>2.76E-2</v>
      </c>
      <c r="L74" s="97">
        <v>1.9799999999999998E-2</v>
      </c>
      <c r="M74" s="93">
        <v>3914.82</v>
      </c>
      <c r="N74" s="95">
        <v>103.11</v>
      </c>
      <c r="O74" s="93">
        <v>4.0365799999999998</v>
      </c>
      <c r="P74" s="94">
        <v>7.116685534486421E-4</v>
      </c>
      <c r="Q74" s="94">
        <f>O74/'סכום נכסי הקרן'!$C$42</f>
        <v>2.181886671916719E-5</v>
      </c>
    </row>
    <row r="75" spans="2:17">
      <c r="B75" s="86" t="s">
        <v>2159</v>
      </c>
      <c r="C75" s="96" t="s">
        <v>2060</v>
      </c>
      <c r="D75" s="83" t="s">
        <v>2096</v>
      </c>
      <c r="E75" s="83"/>
      <c r="F75" s="83" t="s">
        <v>626</v>
      </c>
      <c r="G75" s="109">
        <v>43552</v>
      </c>
      <c r="H75" s="83" t="s">
        <v>134</v>
      </c>
      <c r="I75" s="93">
        <v>6.830000000000001</v>
      </c>
      <c r="J75" s="96" t="s">
        <v>136</v>
      </c>
      <c r="K75" s="97">
        <v>3.5499999999999997E-2</v>
      </c>
      <c r="L75" s="97">
        <v>3.0200000000000001E-2</v>
      </c>
      <c r="M75" s="93">
        <v>195280.67</v>
      </c>
      <c r="N75" s="95">
        <v>103.88</v>
      </c>
      <c r="O75" s="93">
        <v>202.85756000000001</v>
      </c>
      <c r="P75" s="94">
        <v>3.576476776908203E-2</v>
      </c>
      <c r="Q75" s="94">
        <f>O75/'סכום נכסי הקרן'!$C$42</f>
        <v>1.0965029962531306E-3</v>
      </c>
    </row>
    <row r="76" spans="2:17">
      <c r="B76" s="86" t="s">
        <v>2160</v>
      </c>
      <c r="C76" s="96" t="s">
        <v>2060</v>
      </c>
      <c r="D76" s="83" t="s">
        <v>2097</v>
      </c>
      <c r="E76" s="83"/>
      <c r="F76" s="83" t="s">
        <v>626</v>
      </c>
      <c r="G76" s="109">
        <v>43321</v>
      </c>
      <c r="H76" s="83" t="s">
        <v>134</v>
      </c>
      <c r="I76" s="93">
        <v>0.10999999999999999</v>
      </c>
      <c r="J76" s="96" t="s">
        <v>136</v>
      </c>
      <c r="K76" s="97">
        <v>2.75E-2</v>
      </c>
      <c r="L76" s="97">
        <v>1.9000000000000003E-2</v>
      </c>
      <c r="M76" s="93">
        <v>743.56</v>
      </c>
      <c r="N76" s="95">
        <v>100.26</v>
      </c>
      <c r="O76" s="93">
        <v>0.74548999999999999</v>
      </c>
      <c r="P76" s="94">
        <v>1.3143348822776415E-4</v>
      </c>
      <c r="Q76" s="94">
        <f>O76/'סכום נכסי הקרן'!$C$42</f>
        <v>4.0295861720743675E-6</v>
      </c>
    </row>
    <row r="77" spans="2:17">
      <c r="B77" s="86" t="s">
        <v>2160</v>
      </c>
      <c r="C77" s="96" t="s">
        <v>2060</v>
      </c>
      <c r="D77" s="83" t="s">
        <v>2098</v>
      </c>
      <c r="E77" s="83"/>
      <c r="F77" s="83" t="s">
        <v>626</v>
      </c>
      <c r="G77" s="109">
        <v>43779</v>
      </c>
      <c r="H77" s="83" t="s">
        <v>134</v>
      </c>
      <c r="I77" s="93">
        <v>8.91</v>
      </c>
      <c r="J77" s="96" t="s">
        <v>136</v>
      </c>
      <c r="K77" s="97">
        <v>2.7243E-2</v>
      </c>
      <c r="L77" s="97">
        <v>2.4699999999999996E-2</v>
      </c>
      <c r="M77" s="93">
        <v>2566.59</v>
      </c>
      <c r="N77" s="95">
        <v>101.38</v>
      </c>
      <c r="O77" s="93">
        <v>2.6020100000000004</v>
      </c>
      <c r="P77" s="94">
        <v>4.5874693249208529E-4</v>
      </c>
      <c r="Q77" s="94">
        <f>O77/'סכום נכסי הקרן'!$C$42</f>
        <v>1.4064606521347336E-5</v>
      </c>
    </row>
    <row r="78" spans="2:17">
      <c r="B78" s="86" t="s">
        <v>2160</v>
      </c>
      <c r="C78" s="96" t="s">
        <v>2060</v>
      </c>
      <c r="D78" s="83" t="s">
        <v>2099</v>
      </c>
      <c r="E78" s="83"/>
      <c r="F78" s="83" t="s">
        <v>626</v>
      </c>
      <c r="G78" s="109">
        <v>43227</v>
      </c>
      <c r="H78" s="83" t="s">
        <v>134</v>
      </c>
      <c r="I78" s="93">
        <v>9.0699999999999985</v>
      </c>
      <c r="J78" s="96" t="s">
        <v>136</v>
      </c>
      <c r="K78" s="97">
        <v>2.9805999999999999E-2</v>
      </c>
      <c r="L78" s="97">
        <v>1.6E-2</v>
      </c>
      <c r="M78" s="93">
        <v>844.21</v>
      </c>
      <c r="N78" s="95">
        <v>113.98</v>
      </c>
      <c r="O78" s="93">
        <v>0.96223999999999998</v>
      </c>
      <c r="P78" s="94">
        <v>1.6964756027885522E-4</v>
      </c>
      <c r="Q78" s="94">
        <f>O78/'סכום נכסי הקרן'!$C$42</f>
        <v>5.2011817706700818E-6</v>
      </c>
    </row>
    <row r="79" spans="2:17">
      <c r="B79" s="86" t="s">
        <v>2160</v>
      </c>
      <c r="C79" s="96" t="s">
        <v>2060</v>
      </c>
      <c r="D79" s="83" t="s">
        <v>2100</v>
      </c>
      <c r="E79" s="83"/>
      <c r="F79" s="83" t="s">
        <v>626</v>
      </c>
      <c r="G79" s="109">
        <v>43279</v>
      </c>
      <c r="H79" s="83" t="s">
        <v>134</v>
      </c>
      <c r="I79" s="93">
        <v>9.1</v>
      </c>
      <c r="J79" s="96" t="s">
        <v>136</v>
      </c>
      <c r="K79" s="97">
        <v>2.9796999999999997E-2</v>
      </c>
      <c r="L79" s="97">
        <v>1.52E-2</v>
      </c>
      <c r="M79" s="93">
        <v>987.32</v>
      </c>
      <c r="N79" s="95">
        <v>113.83</v>
      </c>
      <c r="O79" s="93">
        <v>1.1238800000000002</v>
      </c>
      <c r="P79" s="94">
        <v>1.9814547311086615E-4</v>
      </c>
      <c r="Q79" s="94">
        <f>O79/'סכום נכסי הקרן'!$C$42</f>
        <v>6.0748920938858212E-6</v>
      </c>
    </row>
    <row r="80" spans="2:17">
      <c r="B80" s="86" t="s">
        <v>2160</v>
      </c>
      <c r="C80" s="96" t="s">
        <v>2060</v>
      </c>
      <c r="D80" s="83" t="s">
        <v>2101</v>
      </c>
      <c r="E80" s="83"/>
      <c r="F80" s="83" t="s">
        <v>626</v>
      </c>
      <c r="G80" s="109">
        <v>43321</v>
      </c>
      <c r="H80" s="83" t="s">
        <v>134</v>
      </c>
      <c r="I80" s="93">
        <v>9.1000000000000014</v>
      </c>
      <c r="J80" s="96" t="s">
        <v>136</v>
      </c>
      <c r="K80" s="97">
        <v>3.0529000000000001E-2</v>
      </c>
      <c r="L80" s="97">
        <v>1.4600000000000002E-2</v>
      </c>
      <c r="M80" s="93">
        <v>5530.85</v>
      </c>
      <c r="N80" s="95">
        <v>114.97</v>
      </c>
      <c r="O80" s="93">
        <v>6.3588199999999997</v>
      </c>
      <c r="P80" s="94">
        <v>1.1210906834598334E-3</v>
      </c>
      <c r="Q80" s="94">
        <f>O80/'סכום נכסי הקרן'!$C$42</f>
        <v>3.4371236559457441E-5</v>
      </c>
    </row>
    <row r="81" spans="2:17">
      <c r="B81" s="86" t="s">
        <v>2160</v>
      </c>
      <c r="C81" s="96" t="s">
        <v>2060</v>
      </c>
      <c r="D81" s="83" t="s">
        <v>2102</v>
      </c>
      <c r="E81" s="83"/>
      <c r="F81" s="83" t="s">
        <v>626</v>
      </c>
      <c r="G81" s="109">
        <v>43138</v>
      </c>
      <c r="H81" s="83" t="s">
        <v>134</v>
      </c>
      <c r="I81" s="93">
        <v>9.0399999999999991</v>
      </c>
      <c r="J81" s="96" t="s">
        <v>136</v>
      </c>
      <c r="K81" s="97">
        <v>2.8243000000000001E-2</v>
      </c>
      <c r="L81" s="97">
        <v>1.84E-2</v>
      </c>
      <c r="M81" s="93">
        <v>5293.31</v>
      </c>
      <c r="N81" s="95">
        <v>109.97</v>
      </c>
      <c r="O81" s="93">
        <v>5.8210600000000001</v>
      </c>
      <c r="P81" s="94">
        <v>1.0262809977103768E-3</v>
      </c>
      <c r="Q81" s="94">
        <f>O81/'סכום נכסי הקרן'!$C$42</f>
        <v>3.1464490312164102E-5</v>
      </c>
    </row>
    <row r="82" spans="2:17">
      <c r="B82" s="86" t="s">
        <v>2160</v>
      </c>
      <c r="C82" s="96" t="s">
        <v>2060</v>
      </c>
      <c r="D82" s="83" t="s">
        <v>2103</v>
      </c>
      <c r="E82" s="83"/>
      <c r="F82" s="83" t="s">
        <v>626</v>
      </c>
      <c r="G82" s="109">
        <v>43417</v>
      </c>
      <c r="H82" s="83" t="s">
        <v>134</v>
      </c>
      <c r="I82" s="93">
        <v>9.01</v>
      </c>
      <c r="J82" s="96" t="s">
        <v>136</v>
      </c>
      <c r="K82" s="97">
        <v>3.2797E-2</v>
      </c>
      <c r="L82" s="97">
        <v>1.5599999999999998E-2</v>
      </c>
      <c r="M82" s="93">
        <v>6297.12</v>
      </c>
      <c r="N82" s="95">
        <v>115.93</v>
      </c>
      <c r="O82" s="93">
        <v>7.3002399999999996</v>
      </c>
      <c r="P82" s="94">
        <v>1.2870675771638157E-3</v>
      </c>
      <c r="Q82" s="94">
        <f>O82/'סכום נכסי הקרן'!$C$42</f>
        <v>3.9459880289238187E-5</v>
      </c>
    </row>
    <row r="83" spans="2:17">
      <c r="B83" s="86" t="s">
        <v>2160</v>
      </c>
      <c r="C83" s="96" t="s">
        <v>2060</v>
      </c>
      <c r="D83" s="83" t="s">
        <v>2104</v>
      </c>
      <c r="E83" s="83"/>
      <c r="F83" s="83" t="s">
        <v>626</v>
      </c>
      <c r="G83" s="109">
        <v>43496</v>
      </c>
      <c r="H83" s="83" t="s">
        <v>134</v>
      </c>
      <c r="I83" s="93">
        <v>9.09</v>
      </c>
      <c r="J83" s="96" t="s">
        <v>136</v>
      </c>
      <c r="K83" s="97">
        <v>3.2190999999999997E-2</v>
      </c>
      <c r="L83" s="97">
        <v>1.3500000000000002E-2</v>
      </c>
      <c r="M83" s="93">
        <v>7957.66</v>
      </c>
      <c r="N83" s="95">
        <v>117.92</v>
      </c>
      <c r="O83" s="93">
        <v>9.383659999999999</v>
      </c>
      <c r="P83" s="94">
        <v>1.654384587510686E-3</v>
      </c>
      <c r="Q83" s="94">
        <f>O83/'סכום נכסי הקרן'!$C$42</f>
        <v>5.0721359883361756E-5</v>
      </c>
    </row>
    <row r="84" spans="2:17">
      <c r="B84" s="86" t="s">
        <v>2160</v>
      </c>
      <c r="C84" s="96" t="s">
        <v>2060</v>
      </c>
      <c r="D84" s="83" t="s">
        <v>2105</v>
      </c>
      <c r="E84" s="83"/>
      <c r="F84" s="83" t="s">
        <v>626</v>
      </c>
      <c r="G84" s="109">
        <v>43613</v>
      </c>
      <c r="H84" s="83" t="s">
        <v>134</v>
      </c>
      <c r="I84" s="93">
        <v>9.1300000000000008</v>
      </c>
      <c r="J84" s="96" t="s">
        <v>136</v>
      </c>
      <c r="K84" s="97">
        <v>2.7243E-2</v>
      </c>
      <c r="L84" s="97">
        <v>1.6200000000000003E-2</v>
      </c>
      <c r="M84" s="93">
        <v>2100.3000000000002</v>
      </c>
      <c r="N84" s="95">
        <v>109.69</v>
      </c>
      <c r="O84" s="93">
        <v>2.30382</v>
      </c>
      <c r="P84" s="94">
        <v>4.061745950299637E-4</v>
      </c>
      <c r="Q84" s="94">
        <f>O84/'סכום נכסי הקרן'!$C$42</f>
        <v>1.2452804484229659E-5</v>
      </c>
    </row>
    <row r="85" spans="2:17">
      <c r="B85" s="86" t="s">
        <v>2160</v>
      </c>
      <c r="C85" s="96" t="s">
        <v>2060</v>
      </c>
      <c r="D85" s="83" t="s">
        <v>2106</v>
      </c>
      <c r="E85" s="83"/>
      <c r="F85" s="83" t="s">
        <v>626</v>
      </c>
      <c r="G85" s="109">
        <v>43677</v>
      </c>
      <c r="H85" s="83" t="s">
        <v>134</v>
      </c>
      <c r="I85" s="93">
        <v>9.0399999999999991</v>
      </c>
      <c r="J85" s="96" t="s">
        <v>136</v>
      </c>
      <c r="K85" s="97">
        <v>2.7243E-2</v>
      </c>
      <c r="L85" s="97">
        <v>1.9200000000000002E-2</v>
      </c>
      <c r="M85" s="93">
        <v>2072.17</v>
      </c>
      <c r="N85" s="95">
        <v>106.79</v>
      </c>
      <c r="O85" s="93">
        <v>2.2128699999999997</v>
      </c>
      <c r="P85" s="94">
        <v>3.9013967067911366E-4</v>
      </c>
      <c r="Q85" s="94">
        <f>O85/'סכום נכסי הקרן'!$C$42</f>
        <v>1.1961193782073808E-5</v>
      </c>
    </row>
    <row r="86" spans="2:17">
      <c r="B86" s="86" t="s">
        <v>2160</v>
      </c>
      <c r="C86" s="96" t="s">
        <v>2060</v>
      </c>
      <c r="D86" s="83" t="s">
        <v>2107</v>
      </c>
      <c r="E86" s="83"/>
      <c r="F86" s="83" t="s">
        <v>626</v>
      </c>
      <c r="G86" s="109">
        <v>43541</v>
      </c>
      <c r="H86" s="83" t="s">
        <v>134</v>
      </c>
      <c r="I86" s="93">
        <v>9.1100000000000012</v>
      </c>
      <c r="J86" s="96" t="s">
        <v>136</v>
      </c>
      <c r="K86" s="97">
        <v>2.9270999999999998E-2</v>
      </c>
      <c r="L86" s="97">
        <v>1.5300000000000001E-2</v>
      </c>
      <c r="M86" s="93">
        <v>683.36</v>
      </c>
      <c r="N86" s="95">
        <v>113.23</v>
      </c>
      <c r="O86" s="93">
        <v>0.77376999999999996</v>
      </c>
      <c r="P86" s="94">
        <v>1.3641938883955125E-4</v>
      </c>
      <c r="Q86" s="94">
        <f>O86/'סכום נכסי הקרן'!$C$42</f>
        <v>4.1824476416397042E-6</v>
      </c>
    </row>
    <row r="87" spans="2:17">
      <c r="B87" s="86" t="s">
        <v>2161</v>
      </c>
      <c r="C87" s="96" t="s">
        <v>2060</v>
      </c>
      <c r="D87" s="83" t="s">
        <v>2108</v>
      </c>
      <c r="E87" s="83"/>
      <c r="F87" s="83" t="s">
        <v>899</v>
      </c>
      <c r="G87" s="109">
        <v>43803</v>
      </c>
      <c r="H87" s="83"/>
      <c r="I87" s="93">
        <v>7</v>
      </c>
      <c r="J87" s="96" t="s">
        <v>137</v>
      </c>
      <c r="K87" s="97">
        <v>2.3629999999999998E-2</v>
      </c>
      <c r="L87" s="97">
        <v>2.5899999999999999E-2</v>
      </c>
      <c r="M87" s="93">
        <v>152372.85999999999</v>
      </c>
      <c r="N87" s="95">
        <v>99.04</v>
      </c>
      <c r="O87" s="93">
        <v>585.25946999999996</v>
      </c>
      <c r="P87" s="94">
        <v>0.10318407176545961</v>
      </c>
      <c r="Q87" s="94">
        <f>O87/'סכום נכסי הקרן'!$C$42</f>
        <v>3.1634944363942816E-3</v>
      </c>
    </row>
    <row r="88" spans="2:17">
      <c r="B88" s="86" t="s">
        <v>2162</v>
      </c>
      <c r="C88" s="96" t="s">
        <v>2058</v>
      </c>
      <c r="D88" s="83">
        <v>7202</v>
      </c>
      <c r="E88" s="83"/>
      <c r="F88" s="83" t="s">
        <v>899</v>
      </c>
      <c r="G88" s="146">
        <v>43734</v>
      </c>
      <c r="H88" s="83"/>
      <c r="I88" s="93">
        <v>2.2799999999999998</v>
      </c>
      <c r="J88" s="96" t="s">
        <v>136</v>
      </c>
      <c r="K88" s="97">
        <v>2.2499999999999999E-2</v>
      </c>
      <c r="L88" s="97">
        <v>1.9900000000000001E-2</v>
      </c>
      <c r="M88" s="93">
        <v>53580.66</v>
      </c>
      <c r="N88" s="95">
        <v>100.63</v>
      </c>
      <c r="O88" s="93">
        <v>53.918219999999998</v>
      </c>
      <c r="P88" s="94">
        <v>9.5060426479657654E-3</v>
      </c>
      <c r="Q88" s="94">
        <f>O88/'סכום נכסי הקרן'!$C$42</f>
        <v>2.9144336441114379E-4</v>
      </c>
    </row>
    <row r="89" spans="2:17">
      <c r="B89" s="86" t="s">
        <v>2162</v>
      </c>
      <c r="C89" s="96" t="s">
        <v>2058</v>
      </c>
      <c r="D89" s="83">
        <v>7203</v>
      </c>
      <c r="E89" s="83"/>
      <c r="F89" s="83" t="s">
        <v>899</v>
      </c>
      <c r="G89" s="146">
        <v>43734</v>
      </c>
      <c r="H89" s="83"/>
      <c r="I89" s="93">
        <v>0.42000000000000004</v>
      </c>
      <c r="J89" s="96" t="s">
        <v>136</v>
      </c>
      <c r="K89" s="97">
        <v>0.02</v>
      </c>
      <c r="L89" s="97">
        <v>1.6200000000000003E-2</v>
      </c>
      <c r="M89" s="93">
        <v>17931.7</v>
      </c>
      <c r="N89" s="95">
        <v>100.16</v>
      </c>
      <c r="O89" s="93">
        <v>17.96039</v>
      </c>
      <c r="P89" s="94">
        <v>3.1665035179962884E-3</v>
      </c>
      <c r="Q89" s="94">
        <f>O89/'סכום נכסי הקרן'!$C$42</f>
        <v>9.7081032863033368E-5</v>
      </c>
    </row>
    <row r="90" spans="2:17">
      <c r="B90" s="86" t="s">
        <v>2162</v>
      </c>
      <c r="C90" s="96" t="s">
        <v>2058</v>
      </c>
      <c r="D90" s="83">
        <v>7250</v>
      </c>
      <c r="E90" s="83"/>
      <c r="F90" s="83" t="s">
        <v>899</v>
      </c>
      <c r="G90" s="109">
        <v>43768</v>
      </c>
      <c r="H90" s="83"/>
      <c r="I90" s="93">
        <v>2.2799999999999998</v>
      </c>
      <c r="J90" s="96" t="s">
        <v>136</v>
      </c>
      <c r="K90" s="97">
        <v>2.2499999999999999E-2</v>
      </c>
      <c r="L90" s="97">
        <v>2.1899999999999999E-2</v>
      </c>
      <c r="M90" s="93">
        <v>28578.07</v>
      </c>
      <c r="N90" s="95">
        <v>100.17</v>
      </c>
      <c r="O90" s="93">
        <v>28.626650000000001</v>
      </c>
      <c r="P90" s="94">
        <v>5.0470166813442498E-3</v>
      </c>
      <c r="Q90" s="94">
        <f>O90/'סכום נכסי הקרן'!$C$42</f>
        <v>1.5473521173028839E-4</v>
      </c>
    </row>
    <row r="91" spans="2:17">
      <c r="B91" s="86" t="s">
        <v>2162</v>
      </c>
      <c r="C91" s="96" t="s">
        <v>2058</v>
      </c>
      <c r="D91" s="83">
        <v>7251</v>
      </c>
      <c r="E91" s="83"/>
      <c r="F91" s="83" t="s">
        <v>899</v>
      </c>
      <c r="G91" s="109">
        <v>43768</v>
      </c>
      <c r="H91" s="83"/>
      <c r="I91" s="93">
        <v>0.42</v>
      </c>
      <c r="J91" s="96" t="s">
        <v>136</v>
      </c>
      <c r="K91" s="97">
        <v>0.02</v>
      </c>
      <c r="L91" s="97">
        <v>2.23E-2</v>
      </c>
      <c r="M91" s="93">
        <v>10972.63</v>
      </c>
      <c r="N91" s="95">
        <v>99.91</v>
      </c>
      <c r="O91" s="93">
        <v>10.96275</v>
      </c>
      <c r="P91" s="94">
        <v>1.9327857825979175E-3</v>
      </c>
      <c r="Q91" s="94">
        <f>O91/'סכום נכסי הקרן'!$C$42</f>
        <v>5.9256791919285664E-5</v>
      </c>
    </row>
    <row r="92" spans="2:17">
      <c r="B92" s="86" t="s">
        <v>2163</v>
      </c>
      <c r="C92" s="96" t="s">
        <v>2058</v>
      </c>
      <c r="D92" s="83">
        <v>6718</v>
      </c>
      <c r="E92" s="83"/>
      <c r="F92" s="83" t="s">
        <v>899</v>
      </c>
      <c r="G92" s="109">
        <v>43482</v>
      </c>
      <c r="H92" s="83"/>
      <c r="I92" s="93">
        <v>3.71</v>
      </c>
      <c r="J92" s="96" t="s">
        <v>136</v>
      </c>
      <c r="K92" s="97">
        <v>4.1239999999999999E-2</v>
      </c>
      <c r="L92" s="97">
        <v>1.9199999999999998E-2</v>
      </c>
      <c r="M92" s="93">
        <v>265701.26</v>
      </c>
      <c r="N92" s="95">
        <v>108.36</v>
      </c>
      <c r="O92" s="93">
        <v>287.91389000000004</v>
      </c>
      <c r="P92" s="94">
        <v>5.0760609628465563E-2</v>
      </c>
      <c r="Q92" s="94">
        <f>O92/'סכום נכסי הקרן'!$C$42</f>
        <v>1.5562567303278926E-3</v>
      </c>
    </row>
    <row r="93" spans="2:17">
      <c r="B93" s="82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93"/>
      <c r="N93" s="95"/>
      <c r="O93" s="83"/>
      <c r="P93" s="94"/>
      <c r="Q93" s="83"/>
    </row>
    <row r="94" spans="2:17">
      <c r="B94" s="80" t="s">
        <v>41</v>
      </c>
      <c r="C94" s="81"/>
      <c r="D94" s="81"/>
      <c r="E94" s="81"/>
      <c r="F94" s="81"/>
      <c r="G94" s="81"/>
      <c r="H94" s="81"/>
      <c r="I94" s="90">
        <v>4.6903925579478027</v>
      </c>
      <c r="J94" s="81"/>
      <c r="K94" s="81"/>
      <c r="L94" s="101">
        <v>3.7917405437157568E-2</v>
      </c>
      <c r="M94" s="90"/>
      <c r="N94" s="92"/>
      <c r="O94" s="90">
        <v>2200.9316199999998</v>
      </c>
      <c r="P94" s="91">
        <v>0.38803487661455405</v>
      </c>
      <c r="Q94" s="91">
        <f>O94/'סכום נכסי הקרן'!$C$42</f>
        <v>1.189666343161308E-2</v>
      </c>
    </row>
    <row r="95" spans="2:17">
      <c r="B95" s="99" t="s">
        <v>39</v>
      </c>
      <c r="C95" s="81"/>
      <c r="D95" s="81"/>
      <c r="E95" s="81"/>
      <c r="F95" s="81"/>
      <c r="G95" s="81"/>
      <c r="H95" s="81"/>
      <c r="I95" s="90">
        <v>4.6903925579478027</v>
      </c>
      <c r="J95" s="81"/>
      <c r="K95" s="81"/>
      <c r="L95" s="101">
        <v>3.7917405437157568E-2</v>
      </c>
      <c r="M95" s="90"/>
      <c r="N95" s="92"/>
      <c r="O95" s="90">
        <v>2200.9316199999998</v>
      </c>
      <c r="P95" s="91">
        <v>0.38803487661455405</v>
      </c>
      <c r="Q95" s="91">
        <f>O95/'סכום נכסי הקרן'!$C$42</f>
        <v>1.189666343161308E-2</v>
      </c>
    </row>
    <row r="96" spans="2:17">
      <c r="B96" s="86" t="s">
        <v>2164</v>
      </c>
      <c r="C96" s="96" t="s">
        <v>2058</v>
      </c>
      <c r="D96" s="83" t="s">
        <v>2109</v>
      </c>
      <c r="E96" s="83"/>
      <c r="F96" s="83" t="s">
        <v>1739</v>
      </c>
      <c r="G96" s="109">
        <v>43754</v>
      </c>
      <c r="H96" s="83" t="s">
        <v>318</v>
      </c>
      <c r="I96" s="93">
        <v>5.7299999999999995</v>
      </c>
      <c r="J96" s="96" t="s">
        <v>135</v>
      </c>
      <c r="K96" s="97">
        <v>4.8000000000000001E-2</v>
      </c>
      <c r="L96" s="97">
        <v>3.2599999999999997E-2</v>
      </c>
      <c r="M96" s="93">
        <v>85855</v>
      </c>
      <c r="N96" s="95">
        <v>110.59</v>
      </c>
      <c r="O96" s="93">
        <v>328.13696000000004</v>
      </c>
      <c r="P96" s="94">
        <v>5.7852131174468233E-2</v>
      </c>
      <c r="Q96" s="94">
        <f>O96/'סכום נכסי הקרן'!$C$42</f>
        <v>1.7736739011422285E-3</v>
      </c>
    </row>
    <row r="97" spans="2:17">
      <c r="B97" s="86" t="s">
        <v>2164</v>
      </c>
      <c r="C97" s="96" t="s">
        <v>2058</v>
      </c>
      <c r="D97" s="83">
        <v>6831</v>
      </c>
      <c r="E97" s="83"/>
      <c r="F97" s="83" t="s">
        <v>1739</v>
      </c>
      <c r="G97" s="109">
        <v>43754</v>
      </c>
      <c r="H97" s="83" t="s">
        <v>318</v>
      </c>
      <c r="I97" s="93">
        <v>5.72</v>
      </c>
      <c r="J97" s="96" t="s">
        <v>135</v>
      </c>
      <c r="K97" s="97">
        <v>4.5999999999999999E-2</v>
      </c>
      <c r="L97" s="97">
        <v>3.6799999999999999E-2</v>
      </c>
      <c r="M97" s="93">
        <v>53187.72</v>
      </c>
      <c r="N97" s="95">
        <v>106.85</v>
      </c>
      <c r="O97" s="93">
        <v>196.40822</v>
      </c>
      <c r="P97" s="94">
        <v>3.4627717972348537E-2</v>
      </c>
      <c r="Q97" s="94">
        <f>O97/'סכום נכסי הקרן'!$C$42</f>
        <v>1.0616424732642158E-3</v>
      </c>
    </row>
    <row r="98" spans="2:17">
      <c r="B98" s="86" t="s">
        <v>2165</v>
      </c>
      <c r="C98" s="96" t="s">
        <v>2060</v>
      </c>
      <c r="D98" s="83" t="s">
        <v>2110</v>
      </c>
      <c r="E98" s="83"/>
      <c r="F98" s="83" t="s">
        <v>969</v>
      </c>
      <c r="G98" s="109">
        <v>43830</v>
      </c>
      <c r="H98" s="83" t="s">
        <v>918</v>
      </c>
      <c r="I98" s="93">
        <v>9.86</v>
      </c>
      <c r="J98" s="96" t="s">
        <v>135</v>
      </c>
      <c r="K98" s="97">
        <v>4.4800000000000006E-2</v>
      </c>
      <c r="L98" s="97">
        <v>4.4300000000000006E-2</v>
      </c>
      <c r="M98" s="93">
        <v>25534.11</v>
      </c>
      <c r="N98" s="95">
        <v>101.8</v>
      </c>
      <c r="O98" s="93">
        <v>89.834299999999999</v>
      </c>
      <c r="P98" s="94">
        <v>1.5838221051254119E-2</v>
      </c>
      <c r="Q98" s="94">
        <f>O98/'סכום נכסי הקרן'!$C$42</f>
        <v>4.8558002529608759E-4</v>
      </c>
    </row>
    <row r="99" spans="2:17">
      <c r="B99" s="86" t="s">
        <v>2166</v>
      </c>
      <c r="C99" s="96" t="s">
        <v>2060</v>
      </c>
      <c r="D99" s="83">
        <v>7258</v>
      </c>
      <c r="E99" s="83"/>
      <c r="F99" s="83" t="s">
        <v>899</v>
      </c>
      <c r="G99" s="109">
        <v>43774</v>
      </c>
      <c r="H99" s="83"/>
      <c r="I99" s="93">
        <v>5.28</v>
      </c>
      <c r="J99" s="96" t="s">
        <v>135</v>
      </c>
      <c r="K99" s="97">
        <v>4.0548000000000001E-2</v>
      </c>
      <c r="L99" s="97">
        <v>3.78E-2</v>
      </c>
      <c r="M99" s="93">
        <v>18955.439999999999</v>
      </c>
      <c r="N99" s="95">
        <v>102.54</v>
      </c>
      <c r="O99" s="93">
        <v>67.173919999999995</v>
      </c>
      <c r="P99" s="94">
        <v>1.1843086592084093E-2</v>
      </c>
      <c r="Q99" s="94">
        <f>O99/'סכום נכסי הקרן'!$C$42</f>
        <v>3.6309420536295559E-4</v>
      </c>
    </row>
    <row r="100" spans="2:17">
      <c r="B100" s="86" t="s">
        <v>2167</v>
      </c>
      <c r="C100" s="96" t="s">
        <v>2060</v>
      </c>
      <c r="D100" s="83">
        <v>7030</v>
      </c>
      <c r="E100" s="83"/>
      <c r="F100" s="83" t="s">
        <v>899</v>
      </c>
      <c r="G100" s="109">
        <v>43649</v>
      </c>
      <c r="H100" s="83"/>
      <c r="I100" s="93">
        <v>1.34</v>
      </c>
      <c r="J100" s="96" t="s">
        <v>135</v>
      </c>
      <c r="K100" s="97">
        <v>4.2645999999999996E-2</v>
      </c>
      <c r="L100" s="97">
        <v>4.0999999999999995E-2</v>
      </c>
      <c r="M100" s="93">
        <v>6845.08</v>
      </c>
      <c r="N100" s="95">
        <v>100.49</v>
      </c>
      <c r="O100" s="93">
        <v>23.77252</v>
      </c>
      <c r="P100" s="94">
        <v>4.1912101135686431E-3</v>
      </c>
      <c r="Q100" s="94">
        <f>O100/'סכום נכסי הקרן'!$C$42</f>
        <v>1.2849725397706387E-4</v>
      </c>
    </row>
    <row r="101" spans="2:17">
      <c r="B101" s="86" t="s">
        <v>2167</v>
      </c>
      <c r="C101" s="96" t="s">
        <v>2060</v>
      </c>
      <c r="D101" s="83">
        <v>7059</v>
      </c>
      <c r="E101" s="83"/>
      <c r="F101" s="83" t="s">
        <v>899</v>
      </c>
      <c r="G101" s="109">
        <v>43668</v>
      </c>
      <c r="H101" s="83"/>
      <c r="I101" s="93">
        <v>1.3399999999999999</v>
      </c>
      <c r="J101" s="96" t="s">
        <v>135</v>
      </c>
      <c r="K101" s="97">
        <v>4.2645999999999996E-2</v>
      </c>
      <c r="L101" s="97">
        <v>4.0999999999999995E-2</v>
      </c>
      <c r="M101" s="93">
        <v>1533.21</v>
      </c>
      <c r="N101" s="95">
        <v>100.49</v>
      </c>
      <c r="O101" s="93">
        <v>5.3247200000000001</v>
      </c>
      <c r="P101" s="94">
        <v>9.3877385804791533E-4</v>
      </c>
      <c r="Q101" s="94">
        <f>O101/'סכום נכסי הקרן'!$C$42</f>
        <v>2.8781630983873459E-5</v>
      </c>
    </row>
    <row r="102" spans="2:17">
      <c r="B102" s="86" t="s">
        <v>2167</v>
      </c>
      <c r="C102" s="96" t="s">
        <v>2060</v>
      </c>
      <c r="D102" s="83">
        <v>7107</v>
      </c>
      <c r="E102" s="83"/>
      <c r="F102" s="83" t="s">
        <v>899</v>
      </c>
      <c r="G102" s="109">
        <v>43697</v>
      </c>
      <c r="H102" s="83"/>
      <c r="I102" s="93">
        <v>1.34</v>
      </c>
      <c r="J102" s="96" t="s">
        <v>135</v>
      </c>
      <c r="K102" s="97">
        <v>4.2645999999999996E-2</v>
      </c>
      <c r="L102" s="97">
        <v>4.1000000000000009E-2</v>
      </c>
      <c r="M102" s="93">
        <v>2359.48</v>
      </c>
      <c r="N102" s="95">
        <v>100.49</v>
      </c>
      <c r="O102" s="93">
        <v>8.1943099999999998</v>
      </c>
      <c r="P102" s="94">
        <v>1.4446964371348375E-3</v>
      </c>
      <c r="Q102" s="94">
        <f>O102/'סכום נכסי הקרן'!$C$42</f>
        <v>4.4292583757918559E-5</v>
      </c>
    </row>
    <row r="103" spans="2:17">
      <c r="B103" s="86" t="s">
        <v>2167</v>
      </c>
      <c r="C103" s="96" t="s">
        <v>2060</v>
      </c>
      <c r="D103" s="83">
        <v>7182</v>
      </c>
      <c r="E103" s="83"/>
      <c r="F103" s="83" t="s">
        <v>899</v>
      </c>
      <c r="G103" s="109">
        <v>43728</v>
      </c>
      <c r="H103" s="83"/>
      <c r="I103" s="93">
        <v>1.3400000000000003</v>
      </c>
      <c r="J103" s="96" t="s">
        <v>135</v>
      </c>
      <c r="K103" s="97">
        <v>4.2645999999999996E-2</v>
      </c>
      <c r="L103" s="97">
        <v>4.0999999999999995E-2</v>
      </c>
      <c r="M103" s="93">
        <v>3359.14</v>
      </c>
      <c r="N103" s="95">
        <v>100.49</v>
      </c>
      <c r="O103" s="93">
        <v>11.666079999999999</v>
      </c>
      <c r="P103" s="94">
        <v>2.056786259163979E-3</v>
      </c>
      <c r="Q103" s="94">
        <f>O103/'סכום נכסי הקרן'!$C$42</f>
        <v>6.3058491261201808E-5</v>
      </c>
    </row>
    <row r="104" spans="2:17">
      <c r="B104" s="86" t="s">
        <v>2167</v>
      </c>
      <c r="C104" s="96" t="s">
        <v>2060</v>
      </c>
      <c r="D104" s="83">
        <v>7223</v>
      </c>
      <c r="E104" s="83"/>
      <c r="F104" s="83" t="s">
        <v>899</v>
      </c>
      <c r="G104" s="109">
        <v>43759</v>
      </c>
      <c r="H104" s="83"/>
      <c r="I104" s="93">
        <v>1.3399999999999999</v>
      </c>
      <c r="J104" s="96" t="s">
        <v>135</v>
      </c>
      <c r="K104" s="97">
        <v>4.2645999999999996E-2</v>
      </c>
      <c r="L104" s="97">
        <v>4.1000000000000009E-2</v>
      </c>
      <c r="M104" s="93">
        <v>4206.68</v>
      </c>
      <c r="N104" s="95">
        <v>100.49</v>
      </c>
      <c r="O104" s="93">
        <v>14.60951</v>
      </c>
      <c r="P104" s="94">
        <v>2.575727186948722E-3</v>
      </c>
      <c r="Q104" s="94">
        <f>O104/'סכום נכסי הקרן'!$C$42</f>
        <v>7.896857030514452E-5</v>
      </c>
    </row>
    <row r="105" spans="2:17">
      <c r="B105" s="86" t="s">
        <v>2167</v>
      </c>
      <c r="C105" s="96" t="s">
        <v>2060</v>
      </c>
      <c r="D105" s="83">
        <v>7272</v>
      </c>
      <c r="E105" s="83"/>
      <c r="F105" s="83" t="s">
        <v>899</v>
      </c>
      <c r="G105" s="109">
        <v>43799</v>
      </c>
      <c r="H105" s="83"/>
      <c r="I105" s="93">
        <v>1.34</v>
      </c>
      <c r="J105" s="96" t="s">
        <v>135</v>
      </c>
      <c r="K105" s="97">
        <v>4.2645999999999996E-2</v>
      </c>
      <c r="L105" s="97">
        <v>4.0999999999999995E-2</v>
      </c>
      <c r="M105" s="93">
        <v>5578.77</v>
      </c>
      <c r="N105" s="95">
        <v>100.49</v>
      </c>
      <c r="O105" s="93">
        <v>19.37472</v>
      </c>
      <c r="P105" s="94">
        <v>3.4158567291797701E-3</v>
      </c>
      <c r="Q105" s="94">
        <f>O105/'סכום נכסי הקרן'!$C$42</f>
        <v>1.0472589008546417E-4</v>
      </c>
    </row>
    <row r="106" spans="2:17">
      <c r="B106" s="86" t="s">
        <v>2167</v>
      </c>
      <c r="C106" s="96" t="s">
        <v>2060</v>
      </c>
      <c r="D106" s="83">
        <v>7313</v>
      </c>
      <c r="E106" s="83"/>
      <c r="F106" s="83" t="s">
        <v>899</v>
      </c>
      <c r="G106" s="109">
        <v>43819</v>
      </c>
      <c r="H106" s="83"/>
      <c r="I106" s="93">
        <v>1.3399999999999999</v>
      </c>
      <c r="J106" s="96" t="s">
        <v>135</v>
      </c>
      <c r="K106" s="97">
        <v>4.2645999999999996E-2</v>
      </c>
      <c r="L106" s="97">
        <v>4.0999999999999995E-2</v>
      </c>
      <c r="M106" s="93">
        <v>5396.94</v>
      </c>
      <c r="N106" s="95">
        <v>100.49</v>
      </c>
      <c r="O106" s="93">
        <v>18.743200000000002</v>
      </c>
      <c r="P106" s="94">
        <v>3.3045167025052375E-3</v>
      </c>
      <c r="Q106" s="94">
        <f>O106/'סכום נכסי הקרן'!$C$42</f>
        <v>1.0131234428419468E-4</v>
      </c>
    </row>
    <row r="107" spans="2:17">
      <c r="B107" s="86" t="s">
        <v>2168</v>
      </c>
      <c r="C107" s="96" t="s">
        <v>2060</v>
      </c>
      <c r="D107" s="83">
        <v>7276</v>
      </c>
      <c r="E107" s="83"/>
      <c r="F107" s="83" t="s">
        <v>899</v>
      </c>
      <c r="G107" s="109">
        <v>43798</v>
      </c>
      <c r="H107" s="83"/>
      <c r="I107" s="93">
        <v>6.3199999999999994</v>
      </c>
      <c r="J107" s="96" t="s">
        <v>137</v>
      </c>
      <c r="K107" s="97">
        <v>2.6249999999999999E-2</v>
      </c>
      <c r="L107" s="97">
        <v>2.7299999999999994E-2</v>
      </c>
      <c r="M107" s="93">
        <v>16386.009999999998</v>
      </c>
      <c r="N107" s="95">
        <v>99.75</v>
      </c>
      <c r="O107" s="93">
        <v>63.38937</v>
      </c>
      <c r="P107" s="94">
        <v>1.1175852145113128E-2</v>
      </c>
      <c r="Q107" s="94">
        <f>O107/'סכום נכסי הקרן'!$C$42</f>
        <v>3.4263763270936664E-4</v>
      </c>
    </row>
    <row r="108" spans="2:17">
      <c r="B108" s="86" t="s">
        <v>2168</v>
      </c>
      <c r="C108" s="96" t="s">
        <v>2060</v>
      </c>
      <c r="D108" s="83">
        <v>7275</v>
      </c>
      <c r="E108" s="83"/>
      <c r="F108" s="83" t="s">
        <v>899</v>
      </c>
      <c r="G108" s="109">
        <v>43799</v>
      </c>
      <c r="H108" s="83"/>
      <c r="I108" s="93">
        <v>6.1199999999999992</v>
      </c>
      <c r="J108" s="96" t="s">
        <v>138</v>
      </c>
      <c r="K108" s="97">
        <v>3.6693999999999997E-2</v>
      </c>
      <c r="L108" s="97">
        <v>3.7100000000000001E-2</v>
      </c>
      <c r="M108" s="93">
        <v>15397.9</v>
      </c>
      <c r="N108" s="95">
        <v>100.07</v>
      </c>
      <c r="O108" s="93">
        <v>70.258960000000002</v>
      </c>
      <c r="P108" s="94">
        <v>1.2386994046942218E-2</v>
      </c>
      <c r="Q108" s="94">
        <f>O108/'סכום נכסי הקרן'!$C$42</f>
        <v>3.7976972686464753E-4</v>
      </c>
    </row>
    <row r="109" spans="2:17">
      <c r="B109" s="86" t="s">
        <v>2169</v>
      </c>
      <c r="C109" s="96" t="s">
        <v>2060</v>
      </c>
      <c r="D109" s="83">
        <v>7088</v>
      </c>
      <c r="E109" s="83"/>
      <c r="F109" s="83" t="s">
        <v>899</v>
      </c>
      <c r="G109" s="109">
        <v>43684</v>
      </c>
      <c r="H109" s="83"/>
      <c r="I109" s="93">
        <v>8.6900000000000013</v>
      </c>
      <c r="J109" s="96" t="s">
        <v>135</v>
      </c>
      <c r="K109" s="97">
        <v>4.36E-2</v>
      </c>
      <c r="L109" s="97">
        <v>3.9200000000000006E-2</v>
      </c>
      <c r="M109" s="93">
        <v>73582.05</v>
      </c>
      <c r="N109" s="95">
        <v>106.45</v>
      </c>
      <c r="O109" s="93">
        <v>270.70191</v>
      </c>
      <c r="P109" s="94">
        <v>4.7726054408802628E-2</v>
      </c>
      <c r="Q109" s="94">
        <f>O109/'סכום נכסי הקרן'!$C$42</f>
        <v>1.4632210670701416E-3</v>
      </c>
    </row>
    <row r="110" spans="2:17">
      <c r="B110" s="86" t="s">
        <v>2170</v>
      </c>
      <c r="C110" s="96" t="s">
        <v>2060</v>
      </c>
      <c r="D110" s="83" t="s">
        <v>2111</v>
      </c>
      <c r="E110" s="83"/>
      <c r="F110" s="83" t="s">
        <v>899</v>
      </c>
      <c r="G110" s="109">
        <v>43797</v>
      </c>
      <c r="H110" s="83"/>
      <c r="I110" s="93">
        <v>6.0600000000000005</v>
      </c>
      <c r="J110" s="96" t="s">
        <v>135</v>
      </c>
      <c r="K110" s="97">
        <v>4.7100000000000003E-2</v>
      </c>
      <c r="L110" s="97">
        <v>4.5899999999999996E-2</v>
      </c>
      <c r="M110" s="93">
        <v>1582.56</v>
      </c>
      <c r="N110" s="95">
        <v>103.01</v>
      </c>
      <c r="O110" s="93">
        <v>5.6339700000000006</v>
      </c>
      <c r="P110" s="94">
        <v>9.9329612693741898E-4</v>
      </c>
      <c r="Q110" s="94">
        <f>O110/'סכום נכסי הקרן'!$C$42</f>
        <v>3.0453215476910255E-5</v>
      </c>
    </row>
    <row r="111" spans="2:17">
      <c r="B111" s="86" t="s">
        <v>2170</v>
      </c>
      <c r="C111" s="96" t="s">
        <v>2060</v>
      </c>
      <c r="D111" s="83">
        <v>7125</v>
      </c>
      <c r="E111" s="83"/>
      <c r="F111" s="83" t="s">
        <v>899</v>
      </c>
      <c r="G111" s="109">
        <v>43706</v>
      </c>
      <c r="H111" s="83"/>
      <c r="I111" s="93">
        <v>6.06</v>
      </c>
      <c r="J111" s="96" t="s">
        <v>135</v>
      </c>
      <c r="K111" s="97">
        <v>4.7100000000000003E-2</v>
      </c>
      <c r="L111" s="97">
        <v>4.5899999999999996E-2</v>
      </c>
      <c r="M111" s="93">
        <v>3694.99</v>
      </c>
      <c r="N111" s="95">
        <v>103.01</v>
      </c>
      <c r="O111" s="93">
        <v>13.154260000000001</v>
      </c>
      <c r="P111" s="94">
        <v>2.3191595820935881E-3</v>
      </c>
      <c r="Q111" s="94">
        <f>O111/'סכום נכסי הקרן'!$C$42</f>
        <v>7.1102528806383676E-5</v>
      </c>
    </row>
    <row r="112" spans="2:17">
      <c r="B112" s="86" t="s">
        <v>2170</v>
      </c>
      <c r="C112" s="96" t="s">
        <v>2060</v>
      </c>
      <c r="D112" s="83">
        <v>7204</v>
      </c>
      <c r="E112" s="83"/>
      <c r="F112" s="83" t="s">
        <v>899</v>
      </c>
      <c r="G112" s="109">
        <v>43738</v>
      </c>
      <c r="H112" s="83"/>
      <c r="I112" s="93">
        <v>6.0600000000000005</v>
      </c>
      <c r="J112" s="96" t="s">
        <v>135</v>
      </c>
      <c r="K112" s="97">
        <v>4.7100000000000003E-2</v>
      </c>
      <c r="L112" s="97">
        <v>4.5899999999999996E-2</v>
      </c>
      <c r="M112" s="93">
        <v>1819.15</v>
      </c>
      <c r="N112" s="95">
        <v>103.01</v>
      </c>
      <c r="O112" s="93">
        <v>6.4762399999999998</v>
      </c>
      <c r="P112" s="94">
        <v>1.1417923966789297E-3</v>
      </c>
      <c r="Q112" s="94">
        <f>O112/'סכום נכסי הקרן'!$C$42</f>
        <v>3.5005925164703617E-5</v>
      </c>
    </row>
    <row r="113" spans="2:17">
      <c r="B113" s="86" t="s">
        <v>2170</v>
      </c>
      <c r="C113" s="96" t="s">
        <v>2060</v>
      </c>
      <c r="D113" s="83">
        <v>7246</v>
      </c>
      <c r="E113" s="83"/>
      <c r="F113" s="83" t="s">
        <v>899</v>
      </c>
      <c r="G113" s="109">
        <v>43769</v>
      </c>
      <c r="H113" s="83"/>
      <c r="I113" s="93">
        <v>6.06</v>
      </c>
      <c r="J113" s="96" t="s">
        <v>135</v>
      </c>
      <c r="K113" s="97">
        <v>4.7100000000000003E-2</v>
      </c>
      <c r="L113" s="97">
        <v>4.5899999999999996E-2</v>
      </c>
      <c r="M113" s="93">
        <v>3443.51</v>
      </c>
      <c r="N113" s="95">
        <v>103.01</v>
      </c>
      <c r="O113" s="93">
        <v>12.258989999999999</v>
      </c>
      <c r="P113" s="94">
        <v>2.1613191563257432E-3</v>
      </c>
      <c r="Q113" s="94">
        <f>O113/'סכום נכסי הקרן'!$C$42</f>
        <v>6.6263338995288924E-5</v>
      </c>
    </row>
    <row r="114" spans="2:17">
      <c r="B114" s="86" t="s">
        <v>2170</v>
      </c>
      <c r="C114" s="96" t="s">
        <v>2060</v>
      </c>
      <c r="D114" s="83">
        <v>7280</v>
      </c>
      <c r="E114" s="83"/>
      <c r="F114" s="83" t="s">
        <v>899</v>
      </c>
      <c r="G114" s="109">
        <v>43798</v>
      </c>
      <c r="H114" s="83"/>
      <c r="I114" s="93">
        <v>6.0600000000000005</v>
      </c>
      <c r="J114" s="96" t="s">
        <v>135</v>
      </c>
      <c r="K114" s="97">
        <v>4.7100000000000003E-2</v>
      </c>
      <c r="L114" s="97">
        <v>4.5899999999999996E-2</v>
      </c>
      <c r="M114" s="93">
        <v>622.39</v>
      </c>
      <c r="N114" s="95">
        <v>103.01</v>
      </c>
      <c r="O114" s="93">
        <v>2.2157100000000001</v>
      </c>
      <c r="P114" s="94">
        <v>3.9064037639826064E-4</v>
      </c>
      <c r="Q114" s="94">
        <f>O114/'סכום נכסי הקרן'!$C$42</f>
        <v>1.1976544792454489E-5</v>
      </c>
    </row>
    <row r="115" spans="2:17">
      <c r="B115" s="86" t="s">
        <v>2170</v>
      </c>
      <c r="C115" s="96" t="s">
        <v>2060</v>
      </c>
      <c r="D115" s="83">
        <v>7337</v>
      </c>
      <c r="E115" s="83"/>
      <c r="F115" s="83" t="s">
        <v>899</v>
      </c>
      <c r="G115" s="109">
        <v>43830</v>
      </c>
      <c r="H115" s="83"/>
      <c r="I115" s="93">
        <v>6.0400000000000018</v>
      </c>
      <c r="J115" s="96" t="s">
        <v>135</v>
      </c>
      <c r="K115" s="97">
        <v>4.7994000000000002E-2</v>
      </c>
      <c r="L115" s="97">
        <v>5.0999999999999997E-2</v>
      </c>
      <c r="M115" s="93">
        <v>4176.2299999999996</v>
      </c>
      <c r="N115" s="95">
        <v>100</v>
      </c>
      <c r="O115" s="93">
        <v>14.43305</v>
      </c>
      <c r="P115" s="94">
        <v>2.5446164365259512E-3</v>
      </c>
      <c r="Q115" s="94">
        <f>O115/'סכום נכסי הקרן'!$C$42</f>
        <v>7.8014753653111302E-5</v>
      </c>
    </row>
    <row r="116" spans="2:17">
      <c r="B116" s="86" t="s">
        <v>2171</v>
      </c>
      <c r="C116" s="96" t="s">
        <v>2060</v>
      </c>
      <c r="D116" s="83">
        <v>6954</v>
      </c>
      <c r="E116" s="83"/>
      <c r="F116" s="83" t="s">
        <v>899</v>
      </c>
      <c r="G116" s="109">
        <v>43644</v>
      </c>
      <c r="H116" s="83"/>
      <c r="I116" s="93">
        <v>5.73</v>
      </c>
      <c r="J116" s="96" t="s">
        <v>135</v>
      </c>
      <c r="K116" s="97">
        <v>4.9446000000000004E-2</v>
      </c>
      <c r="L116" s="97">
        <v>4.6699999999999998E-2</v>
      </c>
      <c r="M116" s="93">
        <v>6334.56</v>
      </c>
      <c r="N116" s="95">
        <v>102.15</v>
      </c>
      <c r="O116" s="93">
        <v>22.362919999999999</v>
      </c>
      <c r="P116" s="94">
        <v>3.9426908242343045E-3</v>
      </c>
      <c r="Q116" s="94">
        <f>O116/'סכום נכסי הקרן'!$C$42</f>
        <v>1.2087796375431637E-4</v>
      </c>
    </row>
    <row r="117" spans="2:17">
      <c r="B117" s="86" t="s">
        <v>2171</v>
      </c>
      <c r="C117" s="96" t="s">
        <v>2060</v>
      </c>
      <c r="D117" s="83">
        <v>7020</v>
      </c>
      <c r="E117" s="83"/>
      <c r="F117" s="83" t="s">
        <v>899</v>
      </c>
      <c r="G117" s="109">
        <v>43643</v>
      </c>
      <c r="H117" s="83"/>
      <c r="I117" s="93">
        <v>5.7399999999999993</v>
      </c>
      <c r="J117" s="96" t="s">
        <v>135</v>
      </c>
      <c r="K117" s="97">
        <v>4.9446000000000004E-2</v>
      </c>
      <c r="L117" s="97">
        <v>4.5199999999999997E-2</v>
      </c>
      <c r="M117" s="93">
        <v>633.46</v>
      </c>
      <c r="N117" s="95">
        <v>102.15</v>
      </c>
      <c r="O117" s="93">
        <v>2.2363000000000004</v>
      </c>
      <c r="P117" s="94">
        <v>3.9427049286207603E-4</v>
      </c>
      <c r="Q117" s="94">
        <f>O117/'סכום נכסי הקרן'!$C$42</f>
        <v>1.2087839617714401E-5</v>
      </c>
    </row>
    <row r="118" spans="2:17">
      <c r="B118" s="86" t="s">
        <v>2171</v>
      </c>
      <c r="C118" s="96" t="s">
        <v>2060</v>
      </c>
      <c r="D118" s="83">
        <v>7082</v>
      </c>
      <c r="E118" s="83"/>
      <c r="F118" s="83" t="s">
        <v>899</v>
      </c>
      <c r="G118" s="109">
        <v>43682</v>
      </c>
      <c r="H118" s="83"/>
      <c r="I118" s="93">
        <v>5.7500000000000009</v>
      </c>
      <c r="J118" s="96" t="s">
        <v>135</v>
      </c>
      <c r="K118" s="97">
        <v>4.9446000000000004E-2</v>
      </c>
      <c r="L118" s="97">
        <v>4.5200000000000004E-2</v>
      </c>
      <c r="M118" s="93">
        <v>422.3</v>
      </c>
      <c r="N118" s="95">
        <v>102.15</v>
      </c>
      <c r="O118" s="93">
        <v>1.49085</v>
      </c>
      <c r="P118" s="94">
        <v>2.6284405682753918E-4</v>
      </c>
      <c r="Q118" s="94">
        <f>O118/'סכום נכסי הקרן'!$C$42</f>
        <v>8.0584696570538446E-6</v>
      </c>
    </row>
    <row r="119" spans="2:17">
      <c r="B119" s="86" t="s">
        <v>2171</v>
      </c>
      <c r="C119" s="96" t="s">
        <v>2060</v>
      </c>
      <c r="D119" s="83">
        <v>7144</v>
      </c>
      <c r="E119" s="83"/>
      <c r="F119" s="83" t="s">
        <v>899</v>
      </c>
      <c r="G119" s="109">
        <v>43738</v>
      </c>
      <c r="H119" s="83"/>
      <c r="I119" s="93">
        <v>5.72</v>
      </c>
      <c r="J119" s="96" t="s">
        <v>135</v>
      </c>
      <c r="K119" s="97">
        <v>4.7994000000000002E-2</v>
      </c>
      <c r="L119" s="97">
        <v>4.5199999999999997E-2</v>
      </c>
      <c r="M119" s="93">
        <v>1456.95</v>
      </c>
      <c r="N119" s="95">
        <v>102.15</v>
      </c>
      <c r="O119" s="93">
        <v>5.1434700000000007</v>
      </c>
      <c r="P119" s="94">
        <v>9.0681860748616108E-4</v>
      </c>
      <c r="Q119" s="94">
        <f>O119/'סכום נכסי הקרן'!$C$42</f>
        <v>2.7801923015036216E-5</v>
      </c>
    </row>
    <row r="120" spans="2:17">
      <c r="B120" s="86" t="s">
        <v>2171</v>
      </c>
      <c r="C120" s="96" t="s">
        <v>2060</v>
      </c>
      <c r="D120" s="83">
        <v>7196</v>
      </c>
      <c r="E120" s="83"/>
      <c r="F120" s="83" t="s">
        <v>899</v>
      </c>
      <c r="G120" s="109">
        <v>43735</v>
      </c>
      <c r="H120" s="83"/>
      <c r="I120" s="93">
        <v>5.75</v>
      </c>
      <c r="J120" s="96" t="s">
        <v>135</v>
      </c>
      <c r="K120" s="97">
        <v>4.9446000000000004E-2</v>
      </c>
      <c r="L120" s="97">
        <v>4.5200000000000004E-2</v>
      </c>
      <c r="M120" s="93">
        <v>2407.13</v>
      </c>
      <c r="N120" s="95">
        <v>102.15</v>
      </c>
      <c r="O120" s="93">
        <v>8.4978899999999999</v>
      </c>
      <c r="P120" s="94">
        <v>1.4982190576343542E-3</v>
      </c>
      <c r="Q120" s="94">
        <f>O120/'סכום נכסי הקרן'!$C$42</f>
        <v>4.5933520283047455E-5</v>
      </c>
    </row>
    <row r="121" spans="2:17">
      <c r="B121" s="86" t="s">
        <v>2171</v>
      </c>
      <c r="C121" s="96" t="s">
        <v>2060</v>
      </c>
      <c r="D121" s="83">
        <v>7257</v>
      </c>
      <c r="E121" s="83"/>
      <c r="F121" s="83" t="s">
        <v>899</v>
      </c>
      <c r="G121" s="109">
        <v>43774</v>
      </c>
      <c r="H121" s="83"/>
      <c r="I121" s="93">
        <v>5.75</v>
      </c>
      <c r="J121" s="96" t="s">
        <v>135</v>
      </c>
      <c r="K121" s="97">
        <v>4.9446000000000004E-2</v>
      </c>
      <c r="L121" s="97">
        <v>4.5200000000000004E-2</v>
      </c>
      <c r="M121" s="93">
        <v>464.53</v>
      </c>
      <c r="N121" s="95">
        <v>102.15</v>
      </c>
      <c r="O121" s="93">
        <v>1.63991</v>
      </c>
      <c r="P121" s="94">
        <v>2.8912405488952595E-4</v>
      </c>
      <c r="Q121" s="94">
        <f>O121/'סכום נכסי הקרן'!$C$42</f>
        <v>8.8641814906255967E-6</v>
      </c>
    </row>
    <row r="122" spans="2:17">
      <c r="B122" s="86" t="s">
        <v>2171</v>
      </c>
      <c r="C122" s="96" t="s">
        <v>2060</v>
      </c>
      <c r="D122" s="83">
        <v>7301</v>
      </c>
      <c r="E122" s="83"/>
      <c r="F122" s="83" t="s">
        <v>899</v>
      </c>
      <c r="G122" s="109">
        <v>43804</v>
      </c>
      <c r="H122" s="83"/>
      <c r="I122" s="93">
        <v>5.72</v>
      </c>
      <c r="J122" s="96" t="s">
        <v>135</v>
      </c>
      <c r="K122" s="97">
        <v>4.7994000000000002E-2</v>
      </c>
      <c r="L122" s="97">
        <v>4.5199999999999997E-2</v>
      </c>
      <c r="M122" s="93">
        <v>7179.17</v>
      </c>
      <c r="N122" s="95">
        <v>102.15</v>
      </c>
      <c r="O122" s="93">
        <v>25.34468</v>
      </c>
      <c r="P122" s="94">
        <v>4.4683895161792241E-3</v>
      </c>
      <c r="Q122" s="94">
        <f>O122/'סכום נכסי הקרן'!$C$42</f>
        <v>1.3699522738554477E-4</v>
      </c>
    </row>
    <row r="123" spans="2:17">
      <c r="B123" s="86" t="s">
        <v>2171</v>
      </c>
      <c r="C123" s="96" t="s">
        <v>2060</v>
      </c>
      <c r="D123" s="83">
        <v>7336</v>
      </c>
      <c r="E123" s="83"/>
      <c r="F123" s="83" t="s">
        <v>899</v>
      </c>
      <c r="G123" s="109">
        <v>43830</v>
      </c>
      <c r="H123" s="83"/>
      <c r="I123" s="93">
        <v>5.7200000000000006</v>
      </c>
      <c r="J123" s="96" t="s">
        <v>135</v>
      </c>
      <c r="K123" s="97">
        <v>4.7994000000000002E-2</v>
      </c>
      <c r="L123" s="97">
        <v>4.9100000000000005E-2</v>
      </c>
      <c r="M123" s="93">
        <v>886.84</v>
      </c>
      <c r="N123" s="95">
        <v>100</v>
      </c>
      <c r="O123" s="93">
        <v>3.0649199999999999</v>
      </c>
      <c r="P123" s="94">
        <v>5.4036020166472912E-4</v>
      </c>
      <c r="Q123" s="94">
        <f>O123/'סכום נכסי הקרן'!$C$42</f>
        <v>1.6566767160544299E-5</v>
      </c>
    </row>
    <row r="124" spans="2:17">
      <c r="B124" s="86" t="s">
        <v>2172</v>
      </c>
      <c r="C124" s="96" t="s">
        <v>2060</v>
      </c>
      <c r="D124" s="83">
        <v>7319</v>
      </c>
      <c r="E124" s="83"/>
      <c r="F124" s="83" t="s">
        <v>899</v>
      </c>
      <c r="G124" s="109">
        <v>43818</v>
      </c>
      <c r="H124" s="83"/>
      <c r="I124" s="93">
        <v>2.58</v>
      </c>
      <c r="J124" s="96" t="s">
        <v>135</v>
      </c>
      <c r="K124" s="97">
        <v>3.7089999999999998E-2</v>
      </c>
      <c r="L124" s="97">
        <v>3.6400000000000002E-2</v>
      </c>
      <c r="M124" s="93">
        <v>133950.51999999999</v>
      </c>
      <c r="N124" s="95">
        <v>100.66</v>
      </c>
      <c r="O124" s="93">
        <v>465.98834999999997</v>
      </c>
      <c r="P124" s="94">
        <v>8.2155997148184737E-2</v>
      </c>
      <c r="Q124" s="94">
        <f>O124/'סכום נכסי הקרן'!$C$42</f>
        <v>2.5187999993396964E-3</v>
      </c>
    </row>
    <row r="125" spans="2:17">
      <c r="B125" s="86" t="s">
        <v>2172</v>
      </c>
      <c r="C125" s="96" t="s">
        <v>2060</v>
      </c>
      <c r="D125" s="83">
        <v>7320</v>
      </c>
      <c r="E125" s="83"/>
      <c r="F125" s="83" t="s">
        <v>899</v>
      </c>
      <c r="G125" s="109">
        <v>43819</v>
      </c>
      <c r="H125" s="83"/>
      <c r="I125" s="93">
        <v>2.58</v>
      </c>
      <c r="J125" s="96" t="s">
        <v>135</v>
      </c>
      <c r="K125" s="97">
        <v>3.7089999999999998E-2</v>
      </c>
      <c r="L125" s="97">
        <v>3.6400000000000002E-2</v>
      </c>
      <c r="M125" s="93">
        <v>4088.86</v>
      </c>
      <c r="N125" s="95">
        <v>100.65</v>
      </c>
      <c r="O125" s="93">
        <v>14.222959999999999</v>
      </c>
      <c r="P125" s="94">
        <v>2.5075765546472258E-3</v>
      </c>
      <c r="Q125" s="94">
        <f>O125/'סכום נכסי הקרן'!$C$42</f>
        <v>7.6879157254915341E-5</v>
      </c>
    </row>
    <row r="126" spans="2:17">
      <c r="B126" s="86" t="s">
        <v>2173</v>
      </c>
      <c r="C126" s="96" t="s">
        <v>2060</v>
      </c>
      <c r="D126" s="83">
        <v>7323</v>
      </c>
      <c r="E126" s="83"/>
      <c r="F126" s="83" t="s">
        <v>899</v>
      </c>
      <c r="G126" s="109">
        <v>43822</v>
      </c>
      <c r="H126" s="83"/>
      <c r="I126" s="93">
        <v>3.81</v>
      </c>
      <c r="J126" s="96" t="s">
        <v>135</v>
      </c>
      <c r="K126" s="97">
        <v>5.7054000000000001E-2</v>
      </c>
      <c r="L126" s="97">
        <v>5.8099999999999999E-2</v>
      </c>
      <c r="M126" s="93">
        <v>10978.21</v>
      </c>
      <c r="N126" s="95">
        <v>100</v>
      </c>
      <c r="O126" s="93">
        <v>37.940690000000004</v>
      </c>
      <c r="P126" s="94">
        <v>6.6891269265426092E-3</v>
      </c>
      <c r="Q126" s="94">
        <f>O126/'סכום נכסי הקרן'!$C$42</f>
        <v>2.0508025564790975E-4</v>
      </c>
    </row>
    <row r="127" spans="2:17">
      <c r="B127" s="86" t="s">
        <v>2173</v>
      </c>
      <c r="C127" s="96" t="s">
        <v>2060</v>
      </c>
      <c r="D127" s="83">
        <v>7324</v>
      </c>
      <c r="E127" s="83"/>
      <c r="F127" s="83" t="s">
        <v>899</v>
      </c>
      <c r="G127" s="109">
        <v>43822</v>
      </c>
      <c r="H127" s="83"/>
      <c r="I127" s="93">
        <v>3.8</v>
      </c>
      <c r="J127" s="96" t="s">
        <v>135</v>
      </c>
      <c r="K127" s="97">
        <v>5.9271000000000004E-2</v>
      </c>
      <c r="L127" s="97">
        <v>5.6100000000000004E-2</v>
      </c>
      <c r="M127" s="93">
        <v>11170.34</v>
      </c>
      <c r="N127" s="95">
        <v>100</v>
      </c>
      <c r="O127" s="93">
        <v>38.604699999999994</v>
      </c>
      <c r="P127" s="94">
        <v>6.8061950971661138E-3</v>
      </c>
      <c r="Q127" s="94">
        <f>O127/'סכום נכסי הקרן'!$C$42</f>
        <v>2.0866941917004828E-4</v>
      </c>
    </row>
    <row r="128" spans="2:17">
      <c r="B128" s="86" t="s">
        <v>2173</v>
      </c>
      <c r="C128" s="96" t="s">
        <v>2060</v>
      </c>
      <c r="D128" s="83">
        <v>7325</v>
      </c>
      <c r="E128" s="83"/>
      <c r="F128" s="83" t="s">
        <v>899</v>
      </c>
      <c r="G128" s="109">
        <v>43822</v>
      </c>
      <c r="H128" s="83"/>
      <c r="I128" s="93">
        <v>3.8</v>
      </c>
      <c r="J128" s="96" t="s">
        <v>135</v>
      </c>
      <c r="K128" s="97">
        <v>5.9138000000000003E-2</v>
      </c>
      <c r="L128" s="97">
        <v>5.6800000000000017E-2</v>
      </c>
      <c r="M128" s="93">
        <v>11170.34</v>
      </c>
      <c r="N128" s="95">
        <v>100</v>
      </c>
      <c r="O128" s="93">
        <v>38.604699999999994</v>
      </c>
      <c r="P128" s="94">
        <v>6.8061950971661138E-3</v>
      </c>
      <c r="Q128" s="94">
        <f>O128/'סכום נכסי הקרן'!$C$42</f>
        <v>2.0866941917004828E-4</v>
      </c>
    </row>
    <row r="129" spans="2:17">
      <c r="B129" s="86" t="s">
        <v>2174</v>
      </c>
      <c r="C129" s="96" t="s">
        <v>2060</v>
      </c>
      <c r="D129" s="83">
        <v>7056</v>
      </c>
      <c r="E129" s="83"/>
      <c r="F129" s="83" t="s">
        <v>899</v>
      </c>
      <c r="G129" s="109">
        <v>43664</v>
      </c>
      <c r="H129" s="83"/>
      <c r="I129" s="93">
        <v>1.1399999999999999</v>
      </c>
      <c r="J129" s="96" t="s">
        <v>135</v>
      </c>
      <c r="K129" s="97">
        <v>3.6840000000000005E-2</v>
      </c>
      <c r="L129" s="97">
        <v>3.4200000000000001E-2</v>
      </c>
      <c r="M129" s="93">
        <v>82238.03</v>
      </c>
      <c r="N129" s="95">
        <v>100.76</v>
      </c>
      <c r="O129" s="93">
        <v>286.37470000000002</v>
      </c>
      <c r="P129" s="94">
        <v>5.0489242996122681E-2</v>
      </c>
      <c r="Q129" s="94">
        <f>O129/'סכום נכסי הקרן'!$C$42</f>
        <v>1.5479369691772465E-3</v>
      </c>
    </row>
    <row r="130" spans="2:17">
      <c r="B130" s="86" t="s">
        <v>2174</v>
      </c>
      <c r="C130" s="96" t="s">
        <v>2060</v>
      </c>
      <c r="D130" s="83">
        <v>7296</v>
      </c>
      <c r="E130" s="83"/>
      <c r="F130" s="83" t="s">
        <v>899</v>
      </c>
      <c r="G130" s="109">
        <v>43801</v>
      </c>
      <c r="H130" s="83"/>
      <c r="I130" s="93">
        <v>1.1399999999999999</v>
      </c>
      <c r="J130" s="96" t="s">
        <v>135</v>
      </c>
      <c r="K130" s="97">
        <v>3.6840000000000005E-2</v>
      </c>
      <c r="L130" s="97">
        <v>3.4099999999999998E-2</v>
      </c>
      <c r="M130" s="93">
        <v>351.21</v>
      </c>
      <c r="N130" s="95">
        <v>100.76</v>
      </c>
      <c r="O130" s="93">
        <v>1.2230099999999999</v>
      </c>
      <c r="P130" s="94">
        <v>2.156225709767238E-4</v>
      </c>
      <c r="Q130" s="94">
        <f>O130/'סכום נכסי הקרן'!$C$42</f>
        <v>6.6107180301662959E-6</v>
      </c>
    </row>
    <row r="131" spans="2:17">
      <c r="B131" s="86" t="s">
        <v>2175</v>
      </c>
      <c r="C131" s="96" t="s">
        <v>2060</v>
      </c>
      <c r="D131" s="83">
        <v>7210</v>
      </c>
      <c r="E131" s="83"/>
      <c r="F131" s="83" t="s">
        <v>899</v>
      </c>
      <c r="G131" s="109">
        <v>43741</v>
      </c>
      <c r="H131" s="83"/>
      <c r="I131" s="93">
        <v>4.25</v>
      </c>
      <c r="J131" s="96" t="s">
        <v>135</v>
      </c>
      <c r="K131" s="97">
        <v>4.1147000000000003E-2</v>
      </c>
      <c r="L131" s="97">
        <v>3.95E-2</v>
      </c>
      <c r="M131" s="93">
        <v>1835.4</v>
      </c>
      <c r="N131" s="95">
        <v>101.38</v>
      </c>
      <c r="O131" s="93">
        <v>6.43065</v>
      </c>
      <c r="P131" s="94">
        <v>1.1337546594479759E-3</v>
      </c>
      <c r="Q131" s="94">
        <f>O131/'סכום נכסי הקרן'!$C$42</f>
        <v>3.4759498205810981E-5</v>
      </c>
    </row>
    <row r="132" spans="2:17">
      <c r="B132" s="135"/>
      <c r="C132" s="135"/>
      <c r="D132" s="135"/>
      <c r="E132" s="135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</row>
    <row r="133" spans="2:17">
      <c r="B133" s="135"/>
      <c r="C133" s="135"/>
      <c r="D133" s="135"/>
      <c r="E133" s="135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</row>
    <row r="134" spans="2:17">
      <c r="B134" s="135"/>
      <c r="C134" s="135"/>
      <c r="D134" s="135"/>
      <c r="E134" s="135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</row>
    <row r="135" spans="2:17">
      <c r="B135" s="137" t="s">
        <v>222</v>
      </c>
      <c r="C135" s="135"/>
      <c r="D135" s="135"/>
      <c r="E135" s="135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</row>
    <row r="136" spans="2:17">
      <c r="B136" s="137" t="s">
        <v>115</v>
      </c>
      <c r="C136" s="135"/>
      <c r="D136" s="135"/>
      <c r="E136" s="135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</row>
    <row r="137" spans="2:17">
      <c r="B137" s="137" t="s">
        <v>204</v>
      </c>
      <c r="C137" s="135"/>
      <c r="D137" s="135"/>
      <c r="E137" s="135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</row>
    <row r="138" spans="2:17">
      <c r="B138" s="137" t="s">
        <v>212</v>
      </c>
      <c r="C138" s="135"/>
      <c r="D138" s="135"/>
      <c r="E138" s="135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</row>
    <row r="139" spans="2:17">
      <c r="B139" s="135"/>
      <c r="C139" s="135"/>
      <c r="D139" s="135"/>
      <c r="E139" s="135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</row>
    <row r="140" spans="2:17">
      <c r="B140" s="135"/>
      <c r="C140" s="135"/>
      <c r="D140" s="135"/>
      <c r="E140" s="135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</row>
    <row r="141" spans="2:17">
      <c r="B141" s="135"/>
      <c r="C141" s="135"/>
      <c r="D141" s="135"/>
      <c r="E141" s="135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</row>
    <row r="142" spans="2:17">
      <c r="B142" s="135"/>
      <c r="C142" s="135"/>
      <c r="D142" s="135"/>
      <c r="E142" s="135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</row>
    <row r="143" spans="2:17">
      <c r="B143" s="135"/>
      <c r="C143" s="135"/>
      <c r="D143" s="135"/>
      <c r="E143" s="135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</row>
    <row r="144" spans="2:17">
      <c r="B144" s="135"/>
      <c r="C144" s="135"/>
      <c r="D144" s="135"/>
      <c r="E144" s="135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</row>
    <row r="145" spans="2:17">
      <c r="B145" s="135"/>
      <c r="C145" s="135"/>
      <c r="D145" s="135"/>
      <c r="E145" s="135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</row>
    <row r="146" spans="2:17">
      <c r="B146" s="135"/>
      <c r="C146" s="135"/>
      <c r="D146" s="135"/>
      <c r="E146" s="135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</row>
    <row r="147" spans="2:17">
      <c r="B147" s="135"/>
      <c r="C147" s="135"/>
      <c r="D147" s="135"/>
      <c r="E147" s="135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</row>
    <row r="148" spans="2:17">
      <c r="B148" s="135"/>
      <c r="C148" s="135"/>
      <c r="D148" s="135"/>
      <c r="E148" s="135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</row>
    <row r="149" spans="2:17">
      <c r="B149" s="135"/>
      <c r="C149" s="135"/>
      <c r="D149" s="135"/>
      <c r="E149" s="135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</row>
    <row r="150" spans="2:17">
      <c r="B150" s="135"/>
      <c r="C150" s="135"/>
      <c r="D150" s="135"/>
      <c r="E150" s="135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</row>
    <row r="151" spans="2:17">
      <c r="B151" s="135"/>
      <c r="C151" s="135"/>
      <c r="D151" s="135"/>
      <c r="E151" s="135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</row>
    <row r="152" spans="2:17">
      <c r="B152" s="135"/>
      <c r="C152" s="135"/>
      <c r="D152" s="135"/>
      <c r="E152" s="135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</row>
    <row r="153" spans="2:17">
      <c r="B153" s="135"/>
      <c r="C153" s="135"/>
      <c r="D153" s="135"/>
      <c r="E153" s="135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</row>
    <row r="154" spans="2:17">
      <c r="B154" s="135"/>
      <c r="C154" s="135"/>
      <c r="D154" s="135"/>
      <c r="E154" s="135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</row>
    <row r="155" spans="2:17">
      <c r="B155" s="135"/>
      <c r="C155" s="135"/>
      <c r="D155" s="135"/>
      <c r="E155" s="135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</row>
    <row r="156" spans="2:17">
      <c r="B156" s="135"/>
      <c r="C156" s="135"/>
      <c r="D156" s="135"/>
      <c r="E156" s="135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</row>
    <row r="157" spans="2:17">
      <c r="B157" s="135"/>
      <c r="C157" s="135"/>
      <c r="D157" s="135"/>
      <c r="E157" s="135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</row>
    <row r="158" spans="2:17">
      <c r="B158" s="135"/>
      <c r="C158" s="135"/>
      <c r="D158" s="135"/>
      <c r="E158" s="135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</row>
    <row r="159" spans="2:17">
      <c r="B159" s="135"/>
      <c r="C159" s="135"/>
      <c r="D159" s="135"/>
      <c r="E159" s="135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</row>
    <row r="160" spans="2:17">
      <c r="B160" s="135"/>
      <c r="C160" s="135"/>
      <c r="D160" s="135"/>
      <c r="E160" s="135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</row>
    <row r="161" spans="2:17">
      <c r="B161" s="135"/>
      <c r="C161" s="135"/>
      <c r="D161" s="135"/>
      <c r="E161" s="135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</row>
    <row r="162" spans="2:17">
      <c r="B162" s="135"/>
      <c r="C162" s="135"/>
      <c r="D162" s="135"/>
      <c r="E162" s="135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</row>
    <row r="163" spans="2:17">
      <c r="B163" s="135"/>
      <c r="C163" s="135"/>
      <c r="D163" s="135"/>
      <c r="E163" s="135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</row>
    <row r="164" spans="2:17">
      <c r="B164" s="135"/>
      <c r="C164" s="135"/>
      <c r="D164" s="135"/>
      <c r="E164" s="135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</row>
    <row r="165" spans="2:17">
      <c r="B165" s="135"/>
      <c r="C165" s="135"/>
      <c r="D165" s="135"/>
      <c r="E165" s="135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</row>
    <row r="166" spans="2:17">
      <c r="B166" s="135"/>
      <c r="C166" s="135"/>
      <c r="D166" s="135"/>
      <c r="E166" s="135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</row>
    <row r="167" spans="2:17">
      <c r="B167" s="135"/>
      <c r="C167" s="135"/>
      <c r="D167" s="135"/>
      <c r="E167" s="135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</row>
    <row r="168" spans="2:17">
      <c r="B168" s="135"/>
      <c r="C168" s="135"/>
      <c r="D168" s="135"/>
      <c r="E168" s="135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</row>
    <row r="169" spans="2:17">
      <c r="B169" s="135"/>
      <c r="C169" s="135"/>
      <c r="D169" s="135"/>
      <c r="E169" s="135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</row>
    <row r="170" spans="2:17">
      <c r="B170" s="135"/>
      <c r="C170" s="135"/>
      <c r="D170" s="135"/>
      <c r="E170" s="135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</row>
    <row r="171" spans="2:17">
      <c r="B171" s="135"/>
      <c r="C171" s="135"/>
      <c r="D171" s="135"/>
      <c r="E171" s="135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</row>
    <row r="172" spans="2:17">
      <c r="B172" s="135"/>
      <c r="C172" s="135"/>
      <c r="D172" s="135"/>
      <c r="E172" s="135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</row>
    <row r="173" spans="2:17">
      <c r="B173" s="135"/>
      <c r="C173" s="135"/>
      <c r="D173" s="135"/>
      <c r="E173" s="135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</row>
    <row r="174" spans="2:17">
      <c r="B174" s="135"/>
      <c r="C174" s="135"/>
      <c r="D174" s="135"/>
      <c r="E174" s="135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</row>
    <row r="175" spans="2:17">
      <c r="B175" s="135"/>
      <c r="C175" s="135"/>
      <c r="D175" s="135"/>
      <c r="E175" s="135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</row>
    <row r="176" spans="2:17">
      <c r="B176" s="135"/>
      <c r="C176" s="135"/>
      <c r="D176" s="135"/>
      <c r="E176" s="135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</row>
    <row r="177" spans="2:17">
      <c r="B177" s="135"/>
      <c r="C177" s="135"/>
      <c r="D177" s="135"/>
      <c r="E177" s="135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</row>
    <row r="178" spans="2:17">
      <c r="B178" s="135"/>
      <c r="C178" s="135"/>
      <c r="D178" s="135"/>
      <c r="E178" s="135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</row>
    <row r="179" spans="2:17">
      <c r="B179" s="135"/>
      <c r="C179" s="135"/>
      <c r="D179" s="135"/>
      <c r="E179" s="135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</row>
    <row r="180" spans="2:17">
      <c r="B180" s="135"/>
      <c r="C180" s="135"/>
      <c r="D180" s="135"/>
      <c r="E180" s="135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</row>
    <row r="181" spans="2:17">
      <c r="B181" s="135"/>
      <c r="C181" s="135"/>
      <c r="D181" s="135"/>
      <c r="E181" s="135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</row>
    <row r="182" spans="2:17">
      <c r="B182" s="135"/>
      <c r="C182" s="135"/>
      <c r="D182" s="135"/>
      <c r="E182" s="135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</row>
    <row r="183" spans="2:17">
      <c r="B183" s="135"/>
      <c r="C183" s="135"/>
      <c r="D183" s="135"/>
      <c r="E183" s="135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</row>
    <row r="184" spans="2:17">
      <c r="B184" s="135"/>
      <c r="C184" s="135"/>
      <c r="D184" s="135"/>
      <c r="E184" s="135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</row>
    <row r="185" spans="2:17">
      <c r="B185" s="135"/>
      <c r="C185" s="135"/>
      <c r="D185" s="135"/>
      <c r="E185" s="135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</row>
    <row r="186" spans="2:17">
      <c r="B186" s="135"/>
      <c r="C186" s="135"/>
      <c r="D186" s="135"/>
      <c r="E186" s="135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</row>
    <row r="187" spans="2:17">
      <c r="B187" s="135"/>
      <c r="C187" s="135"/>
      <c r="D187" s="135"/>
      <c r="E187" s="135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</row>
    <row r="188" spans="2:17">
      <c r="B188" s="135"/>
      <c r="C188" s="135"/>
      <c r="D188" s="135"/>
      <c r="E188" s="135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</row>
    <row r="189" spans="2:17">
      <c r="B189" s="135"/>
      <c r="C189" s="135"/>
      <c r="D189" s="135"/>
      <c r="E189" s="135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</row>
    <row r="190" spans="2:17">
      <c r="B190" s="135"/>
      <c r="C190" s="135"/>
      <c r="D190" s="135"/>
      <c r="E190" s="135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</row>
    <row r="191" spans="2:17">
      <c r="B191" s="135"/>
      <c r="C191" s="135"/>
      <c r="D191" s="135"/>
      <c r="E191" s="135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</row>
    <row r="192" spans="2:17">
      <c r="B192" s="135"/>
      <c r="C192" s="135"/>
      <c r="D192" s="135"/>
      <c r="E192" s="135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</row>
    <row r="193" spans="2:17">
      <c r="B193" s="135"/>
      <c r="C193" s="135"/>
      <c r="D193" s="135"/>
      <c r="E193" s="135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</row>
    <row r="194" spans="2:17">
      <c r="B194" s="135"/>
      <c r="C194" s="135"/>
      <c r="D194" s="135"/>
      <c r="E194" s="135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</row>
    <row r="195" spans="2:17">
      <c r="B195" s="135"/>
      <c r="C195" s="135"/>
      <c r="D195" s="135"/>
      <c r="E195" s="135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</row>
    <row r="196" spans="2:17">
      <c r="B196" s="135"/>
      <c r="C196" s="135"/>
      <c r="D196" s="135"/>
      <c r="E196" s="135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</row>
    <row r="197" spans="2:17">
      <c r="B197" s="135"/>
      <c r="C197" s="135"/>
      <c r="D197" s="135"/>
      <c r="E197" s="135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</row>
    <row r="198" spans="2:17">
      <c r="B198" s="135"/>
      <c r="C198" s="135"/>
      <c r="D198" s="135"/>
      <c r="E198" s="135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</row>
    <row r="199" spans="2:17">
      <c r="B199" s="135"/>
      <c r="C199" s="135"/>
      <c r="D199" s="135"/>
      <c r="E199" s="135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</row>
    <row r="200" spans="2:17">
      <c r="B200" s="135"/>
      <c r="C200" s="135"/>
      <c r="D200" s="135"/>
      <c r="E200" s="135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</row>
    <row r="201" spans="2:17">
      <c r="B201" s="135"/>
      <c r="C201" s="135"/>
      <c r="D201" s="135"/>
      <c r="E201" s="135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</row>
    <row r="202" spans="2:17">
      <c r="B202" s="135"/>
      <c r="C202" s="135"/>
      <c r="D202" s="135"/>
      <c r="E202" s="135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</row>
    <row r="203" spans="2:17">
      <c r="B203" s="135"/>
      <c r="C203" s="135"/>
      <c r="D203" s="135"/>
      <c r="E203" s="135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</row>
    <row r="204" spans="2:17">
      <c r="B204" s="135"/>
      <c r="C204" s="135"/>
      <c r="D204" s="135"/>
      <c r="E204" s="135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</row>
    <row r="205" spans="2:17">
      <c r="B205" s="135"/>
      <c r="C205" s="135"/>
      <c r="D205" s="135"/>
      <c r="E205" s="135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</row>
    <row r="206" spans="2:17">
      <c r="B206" s="135"/>
      <c r="C206" s="135"/>
      <c r="D206" s="135"/>
      <c r="E206" s="135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</row>
    <row r="207" spans="2:17">
      <c r="B207" s="135"/>
      <c r="C207" s="135"/>
      <c r="D207" s="135"/>
      <c r="E207" s="135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</row>
    <row r="208" spans="2:17">
      <c r="B208" s="135"/>
      <c r="C208" s="135"/>
      <c r="D208" s="135"/>
      <c r="E208" s="135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</row>
    <row r="209" spans="2:17">
      <c r="B209" s="135"/>
      <c r="C209" s="135"/>
      <c r="D209" s="135"/>
      <c r="E209" s="135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</row>
    <row r="210" spans="2:17">
      <c r="B210" s="135"/>
      <c r="C210" s="135"/>
      <c r="D210" s="135"/>
      <c r="E210" s="135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</row>
    <row r="211" spans="2:17">
      <c r="B211" s="135"/>
      <c r="C211" s="135"/>
      <c r="D211" s="135"/>
      <c r="E211" s="135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</row>
    <row r="212" spans="2:17">
      <c r="B212" s="135"/>
      <c r="C212" s="135"/>
      <c r="D212" s="135"/>
      <c r="E212" s="135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</row>
    <row r="213" spans="2:17">
      <c r="B213" s="135"/>
      <c r="C213" s="135"/>
      <c r="D213" s="135"/>
      <c r="E213" s="135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</row>
    <row r="214" spans="2:17">
      <c r="B214" s="135"/>
      <c r="C214" s="135"/>
      <c r="D214" s="135"/>
      <c r="E214" s="135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</row>
    <row r="215" spans="2:17">
      <c r="B215" s="135"/>
      <c r="C215" s="135"/>
      <c r="D215" s="135"/>
      <c r="E215" s="135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</row>
    <row r="216" spans="2:17">
      <c r="B216" s="135"/>
      <c r="C216" s="135"/>
      <c r="D216" s="135"/>
      <c r="E216" s="135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</row>
    <row r="217" spans="2:17">
      <c r="B217" s="135"/>
      <c r="C217" s="135"/>
      <c r="D217" s="135"/>
      <c r="E217" s="135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</row>
    <row r="218" spans="2:17">
      <c r="B218" s="135"/>
      <c r="C218" s="135"/>
      <c r="D218" s="135"/>
      <c r="E218" s="135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</row>
    <row r="219" spans="2:17">
      <c r="B219" s="135"/>
      <c r="C219" s="135"/>
      <c r="D219" s="135"/>
      <c r="E219" s="135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</row>
    <row r="220" spans="2:17">
      <c r="B220" s="135"/>
      <c r="C220" s="135"/>
      <c r="D220" s="135"/>
      <c r="E220" s="135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</row>
    <row r="221" spans="2:17">
      <c r="B221" s="135"/>
      <c r="C221" s="135"/>
      <c r="D221" s="135"/>
      <c r="E221" s="135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</row>
    <row r="222" spans="2:17">
      <c r="B222" s="135"/>
      <c r="C222" s="135"/>
      <c r="D222" s="135"/>
      <c r="E222" s="135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</row>
    <row r="223" spans="2:17">
      <c r="B223" s="135"/>
      <c r="C223" s="135"/>
      <c r="D223" s="135"/>
      <c r="E223" s="135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</row>
    <row r="224" spans="2:17">
      <c r="B224" s="135"/>
      <c r="C224" s="135"/>
      <c r="D224" s="135"/>
      <c r="E224" s="135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</row>
    <row r="225" spans="2:17">
      <c r="B225" s="135"/>
      <c r="C225" s="135"/>
      <c r="D225" s="135"/>
      <c r="E225" s="135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</row>
    <row r="226" spans="2:17">
      <c r="B226" s="135"/>
      <c r="C226" s="135"/>
      <c r="D226" s="135"/>
      <c r="E226" s="135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</row>
    <row r="227" spans="2:17">
      <c r="B227" s="135"/>
      <c r="C227" s="135"/>
      <c r="D227" s="135"/>
      <c r="E227" s="135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</row>
    <row r="228" spans="2:17">
      <c r="B228" s="135"/>
      <c r="C228" s="135"/>
      <c r="D228" s="135"/>
      <c r="E228" s="135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</row>
    <row r="229" spans="2:17">
      <c r="B229" s="135"/>
      <c r="C229" s="135"/>
      <c r="D229" s="135"/>
      <c r="E229" s="135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</row>
    <row r="230" spans="2:17">
      <c r="B230" s="135"/>
      <c r="C230" s="135"/>
      <c r="D230" s="135"/>
      <c r="E230" s="135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</row>
    <row r="231" spans="2:17">
      <c r="B231" s="135"/>
      <c r="C231" s="135"/>
      <c r="D231" s="135"/>
      <c r="E231" s="135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</row>
    <row r="232" spans="2:17">
      <c r="B232" s="135"/>
      <c r="C232" s="135"/>
      <c r="D232" s="135"/>
      <c r="E232" s="135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</row>
    <row r="233" spans="2:17">
      <c r="B233" s="135"/>
      <c r="C233" s="135"/>
      <c r="D233" s="135"/>
      <c r="E233" s="135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</row>
    <row r="234" spans="2:17">
      <c r="B234" s="135"/>
      <c r="C234" s="135"/>
      <c r="D234" s="135"/>
      <c r="E234" s="135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</row>
    <row r="235" spans="2:17">
      <c r="B235" s="135"/>
      <c r="C235" s="135"/>
      <c r="D235" s="135"/>
      <c r="E235" s="135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</row>
    <row r="236" spans="2:17">
      <c r="B236" s="135"/>
      <c r="C236" s="135"/>
      <c r="D236" s="135"/>
      <c r="E236" s="135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</row>
    <row r="237" spans="2:17">
      <c r="B237" s="135"/>
      <c r="C237" s="135"/>
      <c r="D237" s="135"/>
      <c r="E237" s="135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</row>
    <row r="238" spans="2:17">
      <c r="B238" s="135"/>
      <c r="C238" s="135"/>
      <c r="D238" s="135"/>
      <c r="E238" s="135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</row>
    <row r="239" spans="2:17">
      <c r="B239" s="135"/>
      <c r="C239" s="135"/>
      <c r="D239" s="135"/>
      <c r="E239" s="135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</row>
    <row r="240" spans="2:17">
      <c r="B240" s="135"/>
      <c r="C240" s="135"/>
      <c r="D240" s="135"/>
      <c r="E240" s="135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</row>
    <row r="241" spans="2:17">
      <c r="B241" s="135"/>
      <c r="C241" s="135"/>
      <c r="D241" s="135"/>
      <c r="E241" s="135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</row>
    <row r="242" spans="2:17">
      <c r="B242" s="135"/>
      <c r="C242" s="135"/>
      <c r="D242" s="135"/>
      <c r="E242" s="135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</row>
    <row r="243" spans="2:17">
      <c r="B243" s="135"/>
      <c r="C243" s="135"/>
      <c r="D243" s="135"/>
      <c r="E243" s="135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</row>
    <row r="244" spans="2:17">
      <c r="B244" s="135"/>
      <c r="C244" s="135"/>
      <c r="D244" s="135"/>
      <c r="E244" s="135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</row>
    <row r="245" spans="2:17">
      <c r="B245" s="135"/>
      <c r="C245" s="135"/>
      <c r="D245" s="135"/>
      <c r="E245" s="135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</row>
    <row r="246" spans="2:17">
      <c r="B246" s="135"/>
      <c r="C246" s="135"/>
      <c r="D246" s="135"/>
      <c r="E246" s="135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</row>
    <row r="247" spans="2:17">
      <c r="B247" s="135"/>
      <c r="C247" s="135"/>
      <c r="D247" s="135"/>
      <c r="E247" s="135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</row>
    <row r="248" spans="2:17">
      <c r="B248" s="135"/>
      <c r="C248" s="135"/>
      <c r="D248" s="135"/>
      <c r="E248" s="135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</row>
    <row r="249" spans="2:17">
      <c r="B249" s="135"/>
      <c r="C249" s="135"/>
      <c r="D249" s="135"/>
      <c r="E249" s="135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</row>
    <row r="250" spans="2:17">
      <c r="B250" s="135"/>
      <c r="C250" s="135"/>
      <c r="D250" s="135"/>
      <c r="E250" s="135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</row>
    <row r="251" spans="2:17">
      <c r="B251" s="135"/>
      <c r="C251" s="135"/>
      <c r="D251" s="135"/>
      <c r="E251" s="135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</row>
    <row r="252" spans="2:17">
      <c r="B252" s="135"/>
      <c r="C252" s="135"/>
      <c r="D252" s="135"/>
      <c r="E252" s="135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</row>
    <row r="253" spans="2:17">
      <c r="B253" s="135"/>
      <c r="C253" s="135"/>
      <c r="D253" s="135"/>
      <c r="E253" s="135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</row>
    <row r="254" spans="2:17">
      <c r="B254" s="135"/>
      <c r="C254" s="135"/>
      <c r="D254" s="135"/>
      <c r="E254" s="135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</row>
    <row r="255" spans="2:17">
      <c r="B255" s="135"/>
      <c r="C255" s="135"/>
      <c r="D255" s="135"/>
      <c r="E255" s="135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</row>
    <row r="256" spans="2:17">
      <c r="B256" s="135"/>
      <c r="C256" s="135"/>
      <c r="D256" s="135"/>
      <c r="E256" s="135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</row>
    <row r="257" spans="2:17">
      <c r="B257" s="135"/>
      <c r="C257" s="135"/>
      <c r="D257" s="135"/>
      <c r="E257" s="135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</row>
    <row r="258" spans="2:17">
      <c r="B258" s="135"/>
      <c r="C258" s="135"/>
      <c r="D258" s="135"/>
      <c r="E258" s="135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</row>
    <row r="259" spans="2:17">
      <c r="B259" s="135"/>
      <c r="C259" s="135"/>
      <c r="D259" s="135"/>
      <c r="E259" s="135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</row>
    <row r="260" spans="2:17">
      <c r="B260" s="135"/>
      <c r="C260" s="135"/>
      <c r="D260" s="135"/>
      <c r="E260" s="135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</row>
    <row r="261" spans="2:17">
      <c r="B261" s="135"/>
      <c r="C261" s="135"/>
      <c r="D261" s="135"/>
      <c r="E261" s="135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</row>
    <row r="262" spans="2:17">
      <c r="B262" s="135"/>
      <c r="C262" s="135"/>
      <c r="D262" s="135"/>
      <c r="E262" s="135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</row>
    <row r="263" spans="2:17">
      <c r="B263" s="135"/>
      <c r="C263" s="135"/>
      <c r="D263" s="135"/>
      <c r="E263" s="135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</row>
    <row r="264" spans="2:17">
      <c r="B264" s="135"/>
      <c r="C264" s="135"/>
      <c r="D264" s="135"/>
      <c r="E264" s="135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</row>
    <row r="265" spans="2:17">
      <c r="B265" s="135"/>
      <c r="C265" s="135"/>
      <c r="D265" s="135"/>
      <c r="E265" s="135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</row>
    <row r="266" spans="2:17">
      <c r="B266" s="135"/>
      <c r="C266" s="135"/>
      <c r="D266" s="135"/>
      <c r="E266" s="135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</row>
    <row r="267" spans="2:17">
      <c r="B267" s="135"/>
      <c r="C267" s="135"/>
      <c r="D267" s="135"/>
      <c r="E267" s="135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</row>
    <row r="268" spans="2:17">
      <c r="B268" s="135"/>
      <c r="C268" s="135"/>
      <c r="D268" s="135"/>
      <c r="E268" s="135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</row>
    <row r="269" spans="2:17">
      <c r="B269" s="135"/>
      <c r="C269" s="135"/>
      <c r="D269" s="135"/>
      <c r="E269" s="135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</row>
    <row r="270" spans="2:17">
      <c r="B270" s="135"/>
      <c r="C270" s="135"/>
      <c r="D270" s="135"/>
      <c r="E270" s="135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</row>
    <row r="271" spans="2:17">
      <c r="B271" s="135"/>
      <c r="C271" s="135"/>
      <c r="D271" s="135"/>
      <c r="E271" s="135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</row>
    <row r="272" spans="2:17">
      <c r="B272" s="135"/>
      <c r="C272" s="135"/>
      <c r="D272" s="135"/>
      <c r="E272" s="135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</row>
    <row r="273" spans="2:17">
      <c r="B273" s="135"/>
      <c r="C273" s="135"/>
      <c r="D273" s="135"/>
      <c r="E273" s="135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</row>
    <row r="274" spans="2:17">
      <c r="B274" s="135"/>
      <c r="C274" s="135"/>
      <c r="D274" s="135"/>
      <c r="E274" s="135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</row>
    <row r="275" spans="2:17">
      <c r="B275" s="135"/>
      <c r="C275" s="135"/>
      <c r="D275" s="135"/>
      <c r="E275" s="135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</row>
    <row r="276" spans="2:17">
      <c r="B276" s="135"/>
      <c r="C276" s="135"/>
      <c r="D276" s="135"/>
      <c r="E276" s="135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</row>
    <row r="277" spans="2:17">
      <c r="B277" s="135"/>
      <c r="C277" s="135"/>
      <c r="D277" s="135"/>
      <c r="E277" s="135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</row>
    <row r="278" spans="2:17">
      <c r="B278" s="135"/>
      <c r="C278" s="135"/>
      <c r="D278" s="135"/>
      <c r="E278" s="135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</row>
    <row r="279" spans="2:17">
      <c r="B279" s="135"/>
      <c r="C279" s="135"/>
      <c r="D279" s="135"/>
      <c r="E279" s="135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</row>
    <row r="280" spans="2:17">
      <c r="B280" s="135"/>
      <c r="C280" s="135"/>
      <c r="D280" s="135"/>
      <c r="E280" s="135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</row>
    <row r="281" spans="2:17">
      <c r="B281" s="135"/>
      <c r="C281" s="135"/>
      <c r="D281" s="135"/>
      <c r="E281" s="135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</row>
    <row r="282" spans="2:17">
      <c r="B282" s="135"/>
      <c r="C282" s="135"/>
      <c r="D282" s="135"/>
      <c r="E282" s="135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</row>
    <row r="283" spans="2:17">
      <c r="B283" s="135"/>
      <c r="C283" s="135"/>
      <c r="D283" s="135"/>
      <c r="E283" s="135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</row>
    <row r="284" spans="2:17">
      <c r="B284" s="135"/>
      <c r="C284" s="135"/>
      <c r="D284" s="135"/>
      <c r="E284" s="135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</row>
    <row r="285" spans="2:17">
      <c r="B285" s="135"/>
      <c r="C285" s="135"/>
      <c r="D285" s="135"/>
      <c r="E285" s="135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</row>
    <row r="286" spans="2:17">
      <c r="B286" s="135"/>
      <c r="C286" s="135"/>
      <c r="D286" s="135"/>
      <c r="E286" s="135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</row>
    <row r="287" spans="2:17">
      <c r="B287" s="135"/>
      <c r="C287" s="135"/>
      <c r="D287" s="135"/>
      <c r="E287" s="135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</row>
    <row r="288" spans="2:17">
      <c r="B288" s="135"/>
      <c r="C288" s="135"/>
      <c r="D288" s="135"/>
      <c r="E288" s="135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</row>
    <row r="289" spans="2:17">
      <c r="B289" s="135"/>
      <c r="C289" s="135"/>
      <c r="D289" s="135"/>
      <c r="E289" s="135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</row>
    <row r="290" spans="2:17">
      <c r="B290" s="135"/>
      <c r="C290" s="135"/>
      <c r="D290" s="135"/>
      <c r="E290" s="135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</row>
    <row r="291" spans="2:17">
      <c r="B291" s="135"/>
      <c r="C291" s="135"/>
      <c r="D291" s="135"/>
      <c r="E291" s="135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</row>
    <row r="292" spans="2:17">
      <c r="B292" s="135"/>
      <c r="C292" s="135"/>
      <c r="D292" s="135"/>
      <c r="E292" s="135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</row>
    <row r="293" spans="2:17">
      <c r="B293" s="135"/>
      <c r="C293" s="135"/>
      <c r="D293" s="135"/>
      <c r="E293" s="135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</row>
    <row r="294" spans="2:17">
      <c r="B294" s="135"/>
      <c r="C294" s="135"/>
      <c r="D294" s="135"/>
      <c r="E294" s="135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</row>
    <row r="295" spans="2:17">
      <c r="B295" s="135"/>
      <c r="C295" s="135"/>
      <c r="D295" s="135"/>
      <c r="E295" s="135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</row>
    <row r="296" spans="2:17">
      <c r="B296" s="135"/>
      <c r="C296" s="135"/>
      <c r="D296" s="135"/>
      <c r="E296" s="135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</row>
    <row r="297" spans="2:17">
      <c r="B297" s="135"/>
      <c r="C297" s="135"/>
      <c r="D297" s="135"/>
      <c r="E297" s="135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</row>
    <row r="298" spans="2:17">
      <c r="B298" s="135"/>
      <c r="C298" s="135"/>
      <c r="D298" s="135"/>
      <c r="E298" s="135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</row>
    <row r="299" spans="2:17">
      <c r="B299" s="135"/>
      <c r="C299" s="135"/>
      <c r="D299" s="135"/>
      <c r="E299" s="135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</row>
    <row r="300" spans="2:17">
      <c r="B300" s="135"/>
      <c r="C300" s="135"/>
      <c r="D300" s="135"/>
      <c r="E300" s="135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</row>
    <row r="301" spans="2:17">
      <c r="B301" s="135"/>
      <c r="C301" s="135"/>
      <c r="D301" s="135"/>
      <c r="E301" s="135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</row>
    <row r="302" spans="2:17">
      <c r="B302" s="135"/>
      <c r="C302" s="135"/>
      <c r="D302" s="135"/>
      <c r="E302" s="135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</row>
    <row r="303" spans="2:17">
      <c r="B303" s="135"/>
      <c r="C303" s="135"/>
      <c r="D303" s="135"/>
      <c r="E303" s="135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</row>
    <row r="304" spans="2:17">
      <c r="B304" s="135"/>
      <c r="C304" s="135"/>
      <c r="D304" s="135"/>
      <c r="E304" s="135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</row>
    <row r="305" spans="2:17">
      <c r="B305" s="135"/>
      <c r="C305" s="135"/>
      <c r="D305" s="135"/>
      <c r="E305" s="135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</row>
    <row r="306" spans="2:17">
      <c r="B306" s="135"/>
      <c r="C306" s="135"/>
      <c r="D306" s="135"/>
      <c r="E306" s="135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</row>
    <row r="307" spans="2:17">
      <c r="B307" s="135"/>
      <c r="C307" s="135"/>
      <c r="D307" s="135"/>
      <c r="E307" s="135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</row>
    <row r="308" spans="2:17">
      <c r="B308" s="135"/>
      <c r="C308" s="135"/>
      <c r="D308" s="135"/>
      <c r="E308" s="135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</row>
    <row r="309" spans="2:17">
      <c r="B309" s="135"/>
      <c r="C309" s="135"/>
      <c r="D309" s="135"/>
      <c r="E309" s="135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</row>
    <row r="310" spans="2:17">
      <c r="B310" s="135"/>
      <c r="C310" s="135"/>
      <c r="D310" s="135"/>
      <c r="E310" s="135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</row>
    <row r="311" spans="2:17">
      <c r="B311" s="135"/>
      <c r="C311" s="135"/>
      <c r="D311" s="135"/>
      <c r="E311" s="135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</row>
    <row r="312" spans="2:17">
      <c r="B312" s="135"/>
      <c r="C312" s="135"/>
      <c r="D312" s="135"/>
      <c r="E312" s="135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</row>
    <row r="313" spans="2:17">
      <c r="B313" s="135"/>
      <c r="C313" s="135"/>
      <c r="D313" s="135"/>
      <c r="E313" s="135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</row>
    <row r="314" spans="2:17">
      <c r="B314" s="135"/>
      <c r="C314" s="135"/>
      <c r="D314" s="135"/>
      <c r="E314" s="135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</row>
    <row r="315" spans="2:17">
      <c r="B315" s="135"/>
      <c r="C315" s="135"/>
      <c r="D315" s="135"/>
      <c r="E315" s="135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</row>
    <row r="316" spans="2:17">
      <c r="B316" s="135"/>
      <c r="C316" s="135"/>
      <c r="D316" s="135"/>
      <c r="E316" s="135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</row>
    <row r="317" spans="2:17">
      <c r="B317" s="135"/>
      <c r="C317" s="135"/>
      <c r="D317" s="135"/>
      <c r="E317" s="135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</row>
    <row r="318" spans="2:17">
      <c r="B318" s="135"/>
      <c r="C318" s="135"/>
      <c r="D318" s="135"/>
      <c r="E318" s="135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</row>
    <row r="319" spans="2:17">
      <c r="B319" s="135"/>
      <c r="C319" s="135"/>
      <c r="D319" s="135"/>
      <c r="E319" s="135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</row>
    <row r="320" spans="2:17">
      <c r="B320" s="135"/>
      <c r="C320" s="135"/>
      <c r="D320" s="135"/>
      <c r="E320" s="135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</row>
    <row r="321" spans="2:17">
      <c r="B321" s="135"/>
      <c r="C321" s="135"/>
      <c r="D321" s="135"/>
      <c r="E321" s="135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</row>
    <row r="322" spans="2:17">
      <c r="B322" s="135"/>
      <c r="C322" s="135"/>
      <c r="D322" s="135"/>
      <c r="E322" s="135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</row>
    <row r="323" spans="2:17">
      <c r="B323" s="135"/>
      <c r="C323" s="135"/>
      <c r="D323" s="135"/>
      <c r="E323" s="135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</row>
    <row r="324" spans="2:17">
      <c r="B324" s="135"/>
      <c r="C324" s="135"/>
      <c r="D324" s="135"/>
      <c r="E324" s="135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</row>
    <row r="325" spans="2:17">
      <c r="B325" s="135"/>
      <c r="C325" s="135"/>
      <c r="D325" s="135"/>
      <c r="E325" s="135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</row>
    <row r="326" spans="2:17">
      <c r="B326" s="135"/>
      <c r="C326" s="135"/>
      <c r="D326" s="135"/>
      <c r="E326" s="135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</row>
    <row r="327" spans="2:17">
      <c r="B327" s="135"/>
      <c r="C327" s="135"/>
      <c r="D327" s="135"/>
      <c r="E327" s="135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</row>
    <row r="328" spans="2:17">
      <c r="B328" s="135"/>
      <c r="C328" s="135"/>
      <c r="D328" s="135"/>
      <c r="E328" s="135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</row>
    <row r="329" spans="2:17">
      <c r="B329" s="135"/>
      <c r="C329" s="135"/>
      <c r="D329" s="135"/>
      <c r="E329" s="135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</row>
    <row r="330" spans="2:17">
      <c r="B330" s="135"/>
      <c r="C330" s="135"/>
      <c r="D330" s="135"/>
      <c r="E330" s="135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</row>
    <row r="331" spans="2:17">
      <c r="B331" s="135"/>
      <c r="C331" s="135"/>
      <c r="D331" s="135"/>
      <c r="E331" s="135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</row>
    <row r="332" spans="2:17">
      <c r="B332" s="135"/>
      <c r="C332" s="135"/>
      <c r="D332" s="135"/>
      <c r="E332" s="135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</row>
    <row r="333" spans="2:17">
      <c r="B333" s="135"/>
      <c r="C333" s="135"/>
      <c r="D333" s="135"/>
      <c r="E333" s="135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</row>
    <row r="334" spans="2:17">
      <c r="B334" s="135"/>
      <c r="C334" s="135"/>
      <c r="D334" s="135"/>
      <c r="E334" s="135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</row>
    <row r="335" spans="2:17">
      <c r="B335" s="135"/>
      <c r="C335" s="135"/>
      <c r="D335" s="135"/>
      <c r="E335" s="135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</row>
    <row r="336" spans="2:17">
      <c r="B336" s="135"/>
      <c r="C336" s="135"/>
      <c r="D336" s="135"/>
      <c r="E336" s="135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</row>
    <row r="337" spans="2:17">
      <c r="B337" s="135"/>
      <c r="C337" s="135"/>
      <c r="D337" s="135"/>
      <c r="E337" s="135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</row>
    <row r="338" spans="2:17">
      <c r="B338" s="135"/>
      <c r="C338" s="135"/>
      <c r="D338" s="135"/>
      <c r="E338" s="135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</row>
    <row r="339" spans="2:17">
      <c r="B339" s="135"/>
      <c r="C339" s="135"/>
      <c r="D339" s="135"/>
      <c r="E339" s="135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</row>
    <row r="340" spans="2:17">
      <c r="B340" s="135"/>
      <c r="C340" s="135"/>
      <c r="D340" s="135"/>
      <c r="E340" s="135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</row>
    <row r="341" spans="2:17">
      <c r="B341" s="135"/>
      <c r="C341" s="135"/>
      <c r="D341" s="135"/>
      <c r="E341" s="135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</row>
    <row r="342" spans="2:17">
      <c r="B342" s="135"/>
      <c r="C342" s="135"/>
      <c r="D342" s="135"/>
      <c r="E342" s="135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</row>
    <row r="343" spans="2:17">
      <c r="B343" s="135"/>
      <c r="C343" s="135"/>
      <c r="D343" s="135"/>
      <c r="E343" s="135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</row>
    <row r="344" spans="2:17">
      <c r="B344" s="135"/>
      <c r="C344" s="135"/>
      <c r="D344" s="135"/>
      <c r="E344" s="135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</row>
    <row r="345" spans="2:17">
      <c r="B345" s="135"/>
      <c r="C345" s="135"/>
      <c r="D345" s="135"/>
      <c r="E345" s="135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</row>
    <row r="346" spans="2:17">
      <c r="B346" s="135"/>
      <c r="C346" s="135"/>
      <c r="D346" s="135"/>
      <c r="E346" s="135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</row>
    <row r="347" spans="2:17">
      <c r="B347" s="135"/>
      <c r="C347" s="135"/>
      <c r="D347" s="135"/>
      <c r="E347" s="135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</row>
    <row r="348" spans="2:17">
      <c r="B348" s="135"/>
      <c r="C348" s="135"/>
      <c r="D348" s="135"/>
      <c r="E348" s="135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</row>
    <row r="349" spans="2:17">
      <c r="B349" s="135"/>
      <c r="C349" s="135"/>
      <c r="D349" s="135"/>
      <c r="E349" s="135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</row>
    <row r="350" spans="2:17">
      <c r="B350" s="135"/>
      <c r="C350" s="135"/>
      <c r="D350" s="135"/>
      <c r="E350" s="135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</row>
    <row r="351" spans="2:17">
      <c r="B351" s="135"/>
      <c r="C351" s="135"/>
      <c r="D351" s="135"/>
      <c r="E351" s="135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</row>
    <row r="352" spans="2:17">
      <c r="B352" s="135"/>
      <c r="C352" s="135"/>
      <c r="D352" s="135"/>
      <c r="E352" s="135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</row>
    <row r="353" spans="2:17">
      <c r="B353" s="135"/>
      <c r="C353" s="135"/>
      <c r="D353" s="135"/>
      <c r="E353" s="135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</row>
    <row r="354" spans="2:17">
      <c r="B354" s="135"/>
      <c r="C354" s="135"/>
      <c r="D354" s="135"/>
      <c r="E354" s="135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</row>
    <row r="355" spans="2:17">
      <c r="B355" s="135"/>
      <c r="C355" s="135"/>
      <c r="D355" s="135"/>
      <c r="E355" s="135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</row>
    <row r="356" spans="2:17">
      <c r="B356" s="135"/>
      <c r="C356" s="135"/>
      <c r="D356" s="135"/>
      <c r="E356" s="135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</row>
    <row r="357" spans="2:17">
      <c r="B357" s="135"/>
      <c r="C357" s="135"/>
      <c r="D357" s="135"/>
      <c r="E357" s="135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</row>
    <row r="358" spans="2:17">
      <c r="B358" s="135"/>
      <c r="C358" s="135"/>
      <c r="D358" s="135"/>
      <c r="E358" s="135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</row>
    <row r="359" spans="2:17">
      <c r="B359" s="135"/>
      <c r="C359" s="135"/>
      <c r="D359" s="135"/>
      <c r="E359" s="135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</row>
    <row r="360" spans="2:17">
      <c r="B360" s="135"/>
      <c r="C360" s="135"/>
      <c r="D360" s="135"/>
      <c r="E360" s="135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</row>
    <row r="361" spans="2:17">
      <c r="B361" s="135"/>
      <c r="C361" s="135"/>
      <c r="D361" s="135"/>
      <c r="E361" s="135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</row>
    <row r="362" spans="2:17">
      <c r="B362" s="135"/>
      <c r="C362" s="135"/>
      <c r="D362" s="135"/>
      <c r="E362" s="135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</row>
    <row r="363" spans="2:17">
      <c r="B363" s="135"/>
      <c r="C363" s="135"/>
      <c r="D363" s="135"/>
      <c r="E363" s="135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</row>
    <row r="364" spans="2:17">
      <c r="B364" s="135"/>
      <c r="C364" s="135"/>
      <c r="D364" s="135"/>
      <c r="E364" s="135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</row>
    <row r="365" spans="2:17">
      <c r="B365" s="135"/>
      <c r="C365" s="135"/>
      <c r="D365" s="135"/>
      <c r="E365" s="135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</row>
    <row r="366" spans="2:17">
      <c r="B366" s="135"/>
      <c r="C366" s="135"/>
      <c r="D366" s="135"/>
      <c r="E366" s="135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</row>
    <row r="367" spans="2:17">
      <c r="B367" s="135"/>
      <c r="C367" s="135"/>
      <c r="D367" s="135"/>
      <c r="E367" s="135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</row>
    <row r="368" spans="2:17">
      <c r="B368" s="135"/>
      <c r="C368" s="135"/>
      <c r="D368" s="135"/>
      <c r="E368" s="135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</row>
    <row r="369" spans="2:17">
      <c r="B369" s="135"/>
      <c r="C369" s="135"/>
      <c r="D369" s="135"/>
      <c r="E369" s="135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</row>
    <row r="370" spans="2:17">
      <c r="B370" s="135"/>
      <c r="C370" s="135"/>
      <c r="D370" s="135"/>
      <c r="E370" s="135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</row>
    <row r="371" spans="2:17">
      <c r="B371" s="135"/>
      <c r="C371" s="135"/>
      <c r="D371" s="135"/>
      <c r="E371" s="135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</row>
    <row r="372" spans="2:17">
      <c r="B372" s="135"/>
      <c r="C372" s="135"/>
      <c r="D372" s="135"/>
      <c r="E372" s="135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</row>
    <row r="373" spans="2:17">
      <c r="B373" s="135"/>
      <c r="C373" s="135"/>
      <c r="D373" s="135"/>
      <c r="E373" s="135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</row>
    <row r="374" spans="2:17">
      <c r="B374" s="135"/>
      <c r="C374" s="135"/>
      <c r="D374" s="135"/>
      <c r="E374" s="135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</row>
    <row r="375" spans="2:17">
      <c r="B375" s="135"/>
      <c r="C375" s="135"/>
      <c r="D375" s="135"/>
      <c r="E375" s="135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</row>
    <row r="376" spans="2:17">
      <c r="B376" s="135"/>
      <c r="C376" s="135"/>
      <c r="D376" s="135"/>
      <c r="E376" s="135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</row>
    <row r="377" spans="2:17">
      <c r="B377" s="135"/>
      <c r="C377" s="135"/>
      <c r="D377" s="135"/>
      <c r="E377" s="135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</row>
    <row r="378" spans="2:17">
      <c r="B378" s="135"/>
      <c r="C378" s="135"/>
      <c r="D378" s="135"/>
      <c r="E378" s="135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</row>
    <row r="379" spans="2:17">
      <c r="B379" s="135"/>
      <c r="C379" s="135"/>
      <c r="D379" s="135"/>
      <c r="E379" s="135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</row>
    <row r="380" spans="2:17">
      <c r="B380" s="135"/>
      <c r="C380" s="135"/>
      <c r="D380" s="135"/>
      <c r="E380" s="135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</row>
    <row r="381" spans="2:17">
      <c r="B381" s="135"/>
      <c r="C381" s="135"/>
      <c r="D381" s="135"/>
      <c r="E381" s="135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</row>
    <row r="382" spans="2:17">
      <c r="B382" s="135"/>
      <c r="C382" s="135"/>
      <c r="D382" s="135"/>
      <c r="E382" s="135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</row>
    <row r="383" spans="2:17">
      <c r="B383" s="135"/>
      <c r="C383" s="135"/>
      <c r="D383" s="135"/>
      <c r="E383" s="135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</row>
    <row r="384" spans="2:17">
      <c r="B384" s="135"/>
      <c r="C384" s="135"/>
      <c r="D384" s="135"/>
      <c r="E384" s="135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</row>
    <row r="385" spans="2:17">
      <c r="B385" s="135"/>
      <c r="C385" s="135"/>
      <c r="D385" s="135"/>
      <c r="E385" s="135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</row>
    <row r="386" spans="2:17">
      <c r="B386" s="135"/>
      <c r="C386" s="135"/>
      <c r="D386" s="135"/>
      <c r="E386" s="135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</row>
    <row r="387" spans="2:17">
      <c r="B387" s="135"/>
      <c r="C387" s="135"/>
      <c r="D387" s="135"/>
      <c r="E387" s="135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</row>
    <row r="388" spans="2:17">
      <c r="B388" s="135"/>
      <c r="C388" s="135"/>
      <c r="D388" s="135"/>
      <c r="E388" s="135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</row>
    <row r="389" spans="2:17">
      <c r="B389" s="135"/>
      <c r="C389" s="135"/>
      <c r="D389" s="135"/>
      <c r="E389" s="135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</row>
    <row r="390" spans="2:17">
      <c r="B390" s="135"/>
      <c r="C390" s="135"/>
      <c r="D390" s="135"/>
      <c r="E390" s="135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</row>
    <row r="391" spans="2:17">
      <c r="B391" s="135"/>
      <c r="C391" s="135"/>
      <c r="D391" s="135"/>
      <c r="E391" s="135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</row>
    <row r="392" spans="2:17">
      <c r="B392" s="135"/>
      <c r="C392" s="135"/>
      <c r="D392" s="135"/>
      <c r="E392" s="135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</row>
    <row r="393" spans="2:17">
      <c r="B393" s="135"/>
      <c r="C393" s="135"/>
      <c r="D393" s="135"/>
      <c r="E393" s="135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</row>
    <row r="394" spans="2:17">
      <c r="B394" s="135"/>
      <c r="C394" s="135"/>
      <c r="D394" s="135"/>
      <c r="E394" s="135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</row>
    <row r="395" spans="2:17">
      <c r="B395" s="135"/>
      <c r="C395" s="135"/>
      <c r="D395" s="135"/>
      <c r="E395" s="135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</row>
    <row r="396" spans="2:17">
      <c r="B396" s="135"/>
      <c r="C396" s="135"/>
      <c r="D396" s="135"/>
      <c r="E396" s="135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</row>
    <row r="397" spans="2:17">
      <c r="B397" s="135"/>
      <c r="C397" s="135"/>
      <c r="D397" s="135"/>
      <c r="E397" s="135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</row>
    <row r="398" spans="2:17">
      <c r="B398" s="135"/>
      <c r="C398" s="135"/>
      <c r="D398" s="135"/>
      <c r="E398" s="135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</row>
    <row r="399" spans="2:17">
      <c r="B399" s="135"/>
      <c r="C399" s="135"/>
      <c r="D399" s="135"/>
      <c r="E399" s="135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</row>
    <row r="400" spans="2:17">
      <c r="B400" s="135"/>
      <c r="C400" s="135"/>
      <c r="D400" s="135"/>
      <c r="E400" s="135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</row>
    <row r="401" spans="2:17">
      <c r="B401" s="135"/>
      <c r="C401" s="135"/>
      <c r="D401" s="135"/>
      <c r="E401" s="135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</row>
    <row r="402" spans="2:17">
      <c r="B402" s="135"/>
      <c r="C402" s="135"/>
      <c r="D402" s="135"/>
      <c r="E402" s="135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</row>
    <row r="403" spans="2:17">
      <c r="B403" s="135"/>
      <c r="C403" s="135"/>
      <c r="D403" s="135"/>
      <c r="E403" s="135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</row>
    <row r="404" spans="2:17">
      <c r="B404" s="135"/>
      <c r="C404" s="135"/>
      <c r="D404" s="135"/>
      <c r="E404" s="135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</row>
    <row r="405" spans="2:17">
      <c r="B405" s="135"/>
      <c r="C405" s="135"/>
      <c r="D405" s="135"/>
      <c r="E405" s="135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</row>
    <row r="406" spans="2:17">
      <c r="B406" s="135"/>
      <c r="C406" s="135"/>
      <c r="D406" s="135"/>
      <c r="E406" s="135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</row>
    <row r="407" spans="2:17">
      <c r="B407" s="135"/>
      <c r="C407" s="135"/>
      <c r="D407" s="135"/>
      <c r="E407" s="135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</row>
    <row r="408" spans="2:17">
      <c r="B408" s="135"/>
      <c r="C408" s="135"/>
      <c r="D408" s="135"/>
      <c r="E408" s="135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</row>
    <row r="409" spans="2:17">
      <c r="B409" s="135"/>
      <c r="C409" s="135"/>
      <c r="D409" s="135"/>
      <c r="E409" s="135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</row>
    <row r="410" spans="2:17">
      <c r="B410" s="135"/>
      <c r="C410" s="135"/>
      <c r="D410" s="135"/>
      <c r="E410" s="135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</row>
    <row r="411" spans="2:17">
      <c r="B411" s="135"/>
      <c r="C411" s="135"/>
      <c r="D411" s="135"/>
      <c r="E411" s="135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</row>
    <row r="412" spans="2:17">
      <c r="B412" s="135"/>
      <c r="C412" s="135"/>
      <c r="D412" s="135"/>
      <c r="E412" s="135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</row>
    <row r="413" spans="2:17">
      <c r="B413" s="135"/>
      <c r="C413" s="135"/>
      <c r="D413" s="135"/>
      <c r="E413" s="135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</row>
    <row r="414" spans="2:17">
      <c r="B414" s="135"/>
      <c r="C414" s="135"/>
      <c r="D414" s="135"/>
      <c r="E414" s="135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</row>
    <row r="415" spans="2:17">
      <c r="B415" s="135"/>
      <c r="C415" s="135"/>
      <c r="D415" s="135"/>
      <c r="E415" s="135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</row>
    <row r="416" spans="2:17">
      <c r="B416" s="135"/>
      <c r="C416" s="135"/>
      <c r="D416" s="135"/>
      <c r="E416" s="135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</row>
    <row r="417" spans="2:17">
      <c r="B417" s="135"/>
      <c r="C417" s="135"/>
      <c r="D417" s="135"/>
      <c r="E417" s="135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</row>
    <row r="418" spans="2:17">
      <c r="B418" s="135"/>
      <c r="C418" s="135"/>
      <c r="D418" s="135"/>
      <c r="E418" s="135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</row>
    <row r="419" spans="2:17">
      <c r="B419" s="135"/>
      <c r="C419" s="135"/>
      <c r="D419" s="135"/>
      <c r="E419" s="135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</row>
    <row r="420" spans="2:17">
      <c r="B420" s="135"/>
      <c r="C420" s="135"/>
      <c r="D420" s="135"/>
      <c r="E420" s="135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</row>
    <row r="421" spans="2:17">
      <c r="B421" s="135"/>
      <c r="C421" s="135"/>
      <c r="D421" s="135"/>
      <c r="E421" s="135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</row>
    <row r="422" spans="2:17">
      <c r="B422" s="135"/>
      <c r="C422" s="135"/>
      <c r="D422" s="135"/>
      <c r="E422" s="135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</row>
    <row r="423" spans="2:17">
      <c r="B423" s="135"/>
      <c r="C423" s="135"/>
      <c r="D423" s="135"/>
      <c r="E423" s="135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</row>
    <row r="424" spans="2:17">
      <c r="B424" s="135"/>
      <c r="C424" s="135"/>
      <c r="D424" s="135"/>
      <c r="E424" s="135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</row>
    <row r="425" spans="2:17">
      <c r="B425" s="135"/>
      <c r="C425" s="135"/>
      <c r="D425" s="135"/>
      <c r="E425" s="135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</row>
    <row r="426" spans="2:17">
      <c r="B426" s="135"/>
      <c r="C426" s="135"/>
      <c r="D426" s="135"/>
      <c r="E426" s="135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</row>
    <row r="427" spans="2:17">
      <c r="B427" s="135"/>
      <c r="C427" s="135"/>
      <c r="D427" s="135"/>
      <c r="E427" s="135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</row>
    <row r="428" spans="2:17">
      <c r="B428" s="135"/>
      <c r="C428" s="135"/>
      <c r="D428" s="135"/>
      <c r="E428" s="135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</row>
    <row r="429" spans="2:17">
      <c r="B429" s="135"/>
      <c r="C429" s="135"/>
      <c r="D429" s="135"/>
      <c r="E429" s="135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</row>
    <row r="430" spans="2:17">
      <c r="B430" s="135"/>
      <c r="C430" s="135"/>
      <c r="D430" s="135"/>
      <c r="E430" s="135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</row>
    <row r="431" spans="2:17">
      <c r="B431" s="135"/>
      <c r="C431" s="135"/>
      <c r="D431" s="135"/>
      <c r="E431" s="135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</row>
    <row r="432" spans="2:17">
      <c r="B432" s="135"/>
      <c r="C432" s="135"/>
      <c r="D432" s="135"/>
      <c r="E432" s="135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</row>
    <row r="433" spans="2:17">
      <c r="B433" s="135"/>
      <c r="C433" s="135"/>
      <c r="D433" s="135"/>
      <c r="E433" s="135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</row>
    <row r="434" spans="2:17">
      <c r="B434" s="135"/>
      <c r="C434" s="135"/>
      <c r="D434" s="135"/>
      <c r="E434" s="135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</row>
    <row r="435" spans="2:17">
      <c r="B435" s="135"/>
      <c r="C435" s="135"/>
      <c r="D435" s="135"/>
      <c r="E435" s="135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</row>
    <row r="436" spans="2:17">
      <c r="B436" s="135"/>
      <c r="C436" s="135"/>
      <c r="D436" s="135"/>
      <c r="E436" s="135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</row>
    <row r="437" spans="2:17">
      <c r="B437" s="135"/>
      <c r="C437" s="135"/>
      <c r="D437" s="135"/>
      <c r="E437" s="135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</row>
    <row r="438" spans="2:17">
      <c r="B438" s="135"/>
      <c r="C438" s="135"/>
      <c r="D438" s="135"/>
      <c r="E438" s="135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</row>
    <row r="439" spans="2:17">
      <c r="B439" s="135"/>
      <c r="C439" s="135"/>
      <c r="D439" s="135"/>
      <c r="E439" s="135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</row>
    <row r="440" spans="2:17">
      <c r="B440" s="135"/>
      <c r="C440" s="135"/>
      <c r="D440" s="135"/>
      <c r="E440" s="135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</row>
    <row r="441" spans="2:17">
      <c r="B441" s="135"/>
      <c r="C441" s="135"/>
      <c r="D441" s="135"/>
      <c r="E441" s="135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</row>
    <row r="442" spans="2:17">
      <c r="B442" s="135"/>
      <c r="C442" s="135"/>
      <c r="D442" s="135"/>
      <c r="E442" s="135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</row>
    <row r="443" spans="2:17">
      <c r="B443" s="135"/>
      <c r="C443" s="135"/>
      <c r="D443" s="135"/>
      <c r="E443" s="135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</row>
    <row r="444" spans="2:17">
      <c r="B444" s="135"/>
      <c r="C444" s="135"/>
      <c r="D444" s="135"/>
      <c r="E444" s="135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</row>
    <row r="445" spans="2:17">
      <c r="B445" s="135"/>
      <c r="C445" s="135"/>
      <c r="D445" s="135"/>
      <c r="E445" s="135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</row>
    <row r="446" spans="2:17">
      <c r="B446" s="135"/>
      <c r="C446" s="135"/>
      <c r="D446" s="135"/>
      <c r="E446" s="135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</row>
    <row r="447" spans="2:17">
      <c r="B447" s="135"/>
      <c r="C447" s="135"/>
      <c r="D447" s="135"/>
      <c r="E447" s="135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</row>
    <row r="448" spans="2:17">
      <c r="B448" s="135"/>
      <c r="C448" s="135"/>
      <c r="D448" s="135"/>
      <c r="E448" s="135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</row>
    <row r="449" spans="2:17">
      <c r="B449" s="135"/>
      <c r="C449" s="135"/>
      <c r="D449" s="135"/>
      <c r="E449" s="135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</row>
    <row r="450" spans="2:17">
      <c r="B450" s="135"/>
      <c r="C450" s="135"/>
      <c r="D450" s="135"/>
      <c r="E450" s="135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</row>
    <row r="451" spans="2:17">
      <c r="B451" s="135"/>
      <c r="C451" s="135"/>
      <c r="D451" s="135"/>
      <c r="E451" s="135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</row>
    <row r="452" spans="2:17">
      <c r="B452" s="135"/>
      <c r="C452" s="135"/>
      <c r="D452" s="135"/>
      <c r="E452" s="135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</row>
    <row r="453" spans="2:17">
      <c r="B453" s="135"/>
      <c r="C453" s="135"/>
      <c r="D453" s="135"/>
      <c r="E453" s="135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</row>
    <row r="454" spans="2:17">
      <c r="B454" s="135"/>
      <c r="C454" s="135"/>
      <c r="D454" s="135"/>
      <c r="E454" s="135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</row>
    <row r="455" spans="2:17">
      <c r="B455" s="135"/>
      <c r="C455" s="135"/>
      <c r="D455" s="135"/>
      <c r="E455" s="135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</row>
    <row r="456" spans="2:17">
      <c r="B456" s="135"/>
      <c r="C456" s="135"/>
      <c r="D456" s="135"/>
      <c r="E456" s="135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</row>
    <row r="457" spans="2:17">
      <c r="B457" s="135"/>
      <c r="C457" s="135"/>
      <c r="D457" s="135"/>
      <c r="E457" s="135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</row>
    <row r="458" spans="2:17">
      <c r="B458" s="135"/>
      <c r="C458" s="135"/>
      <c r="D458" s="135"/>
      <c r="E458" s="135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</row>
    <row r="459" spans="2:17">
      <c r="B459" s="135"/>
      <c r="C459" s="135"/>
      <c r="D459" s="135"/>
      <c r="E459" s="135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</row>
    <row r="460" spans="2:17">
      <c r="B460" s="135"/>
      <c r="C460" s="135"/>
      <c r="D460" s="135"/>
      <c r="E460" s="135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</row>
    <row r="461" spans="2:17">
      <c r="B461" s="135"/>
      <c r="C461" s="135"/>
      <c r="D461" s="135"/>
      <c r="E461" s="135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</row>
    <row r="462" spans="2:17">
      <c r="B462" s="135"/>
      <c r="C462" s="135"/>
      <c r="D462" s="135"/>
      <c r="E462" s="135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</row>
    <row r="463" spans="2:17">
      <c r="B463" s="135"/>
      <c r="C463" s="135"/>
      <c r="D463" s="135"/>
      <c r="E463" s="135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</row>
    <row r="464" spans="2:17">
      <c r="B464" s="135"/>
      <c r="C464" s="135"/>
      <c r="D464" s="135"/>
      <c r="E464" s="135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</row>
    <row r="465" spans="2:17">
      <c r="B465" s="135"/>
      <c r="C465" s="135"/>
      <c r="D465" s="135"/>
      <c r="E465" s="135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</row>
    <row r="466" spans="2:17">
      <c r="B466" s="135"/>
      <c r="C466" s="135"/>
      <c r="D466" s="135"/>
      <c r="E466" s="135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</row>
    <row r="467" spans="2:17">
      <c r="B467" s="135"/>
      <c r="C467" s="135"/>
      <c r="D467" s="135"/>
      <c r="E467" s="135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</row>
    <row r="468" spans="2:17">
      <c r="B468" s="135"/>
      <c r="C468" s="135"/>
      <c r="D468" s="135"/>
      <c r="E468" s="135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</row>
    <row r="469" spans="2:17">
      <c r="B469" s="135"/>
      <c r="C469" s="135"/>
      <c r="D469" s="135"/>
      <c r="E469" s="135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</row>
    <row r="470" spans="2:17">
      <c r="B470" s="135"/>
      <c r="C470" s="135"/>
      <c r="D470" s="135"/>
      <c r="E470" s="135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</row>
    <row r="471" spans="2:17">
      <c r="B471" s="135"/>
      <c r="C471" s="135"/>
      <c r="D471" s="135"/>
      <c r="E471" s="135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</row>
    <row r="472" spans="2:17">
      <c r="B472" s="135"/>
      <c r="C472" s="135"/>
      <c r="D472" s="135"/>
      <c r="E472" s="135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</row>
    <row r="473" spans="2:17">
      <c r="B473" s="135"/>
      <c r="C473" s="135"/>
      <c r="D473" s="135"/>
      <c r="E473" s="135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</row>
    <row r="474" spans="2:17">
      <c r="B474" s="135"/>
      <c r="C474" s="135"/>
      <c r="D474" s="135"/>
      <c r="E474" s="135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</row>
    <row r="475" spans="2:17">
      <c r="B475" s="135"/>
      <c r="C475" s="135"/>
      <c r="D475" s="135"/>
      <c r="E475" s="135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</row>
    <row r="476" spans="2:17">
      <c r="B476" s="135"/>
      <c r="C476" s="135"/>
      <c r="D476" s="135"/>
      <c r="E476" s="135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</row>
    <row r="477" spans="2:17">
      <c r="B477" s="135"/>
      <c r="C477" s="135"/>
      <c r="D477" s="135"/>
      <c r="E477" s="135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</row>
    <row r="478" spans="2:17">
      <c r="B478" s="135"/>
      <c r="C478" s="135"/>
      <c r="D478" s="135"/>
      <c r="E478" s="135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</row>
    <row r="479" spans="2:17">
      <c r="B479" s="135"/>
      <c r="C479" s="135"/>
      <c r="D479" s="135"/>
      <c r="E479" s="135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</row>
    <row r="480" spans="2:17">
      <c r="B480" s="135"/>
      <c r="C480" s="135"/>
      <c r="D480" s="135"/>
      <c r="E480" s="135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</row>
    <row r="481" spans="2:17">
      <c r="B481" s="135"/>
      <c r="C481" s="135"/>
      <c r="D481" s="135"/>
      <c r="E481" s="135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</row>
    <row r="482" spans="2:17">
      <c r="B482" s="135"/>
      <c r="C482" s="135"/>
      <c r="D482" s="135"/>
      <c r="E482" s="135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</row>
    <row r="483" spans="2:17">
      <c r="B483" s="135"/>
      <c r="C483" s="135"/>
      <c r="D483" s="135"/>
      <c r="E483" s="135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</row>
    <row r="484" spans="2:17">
      <c r="B484" s="135"/>
      <c r="C484" s="135"/>
      <c r="D484" s="135"/>
      <c r="E484" s="135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</row>
    <row r="485" spans="2:17">
      <c r="B485" s="135"/>
      <c r="C485" s="135"/>
      <c r="D485" s="135"/>
      <c r="E485" s="135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</row>
    <row r="486" spans="2:17">
      <c r="B486" s="135"/>
      <c r="C486" s="135"/>
      <c r="D486" s="135"/>
      <c r="E486" s="135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</row>
    <row r="487" spans="2:17">
      <c r="B487" s="135"/>
      <c r="C487" s="135"/>
      <c r="D487" s="135"/>
      <c r="E487" s="135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</row>
    <row r="488" spans="2:17">
      <c r="B488" s="135"/>
      <c r="C488" s="135"/>
      <c r="D488" s="135"/>
      <c r="E488" s="135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</row>
    <row r="489" spans="2:17">
      <c r="B489" s="135"/>
      <c r="C489" s="135"/>
      <c r="D489" s="135"/>
      <c r="E489" s="135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</row>
    <row r="490" spans="2:17">
      <c r="B490" s="135"/>
      <c r="C490" s="135"/>
      <c r="D490" s="135"/>
      <c r="E490" s="135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</row>
    <row r="491" spans="2:17">
      <c r="B491" s="135"/>
      <c r="C491" s="135"/>
      <c r="D491" s="135"/>
      <c r="E491" s="135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</row>
    <row r="492" spans="2:17">
      <c r="B492" s="135"/>
      <c r="C492" s="135"/>
      <c r="D492" s="135"/>
      <c r="E492" s="135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</row>
    <row r="493" spans="2:17">
      <c r="B493" s="135"/>
      <c r="C493" s="135"/>
      <c r="D493" s="135"/>
      <c r="E493" s="135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</row>
    <row r="494" spans="2:17">
      <c r="B494" s="135"/>
      <c r="C494" s="135"/>
      <c r="D494" s="135"/>
      <c r="E494" s="135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</row>
    <row r="495" spans="2:17">
      <c r="B495" s="135"/>
      <c r="C495" s="135"/>
      <c r="D495" s="135"/>
      <c r="E495" s="135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</row>
    <row r="496" spans="2:17">
      <c r="B496" s="135"/>
      <c r="C496" s="135"/>
      <c r="D496" s="135"/>
      <c r="E496" s="135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</row>
    <row r="497" spans="2:17">
      <c r="B497" s="135"/>
      <c r="C497" s="135"/>
      <c r="D497" s="135"/>
      <c r="E497" s="135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</row>
    <row r="498" spans="2:17">
      <c r="B498" s="135"/>
      <c r="C498" s="135"/>
      <c r="D498" s="135"/>
      <c r="E498" s="135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</row>
    <row r="499" spans="2:17">
      <c r="B499" s="135"/>
      <c r="C499" s="135"/>
      <c r="D499" s="135"/>
      <c r="E499" s="135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</row>
    <row r="500" spans="2:17">
      <c r="B500" s="135"/>
      <c r="C500" s="135"/>
      <c r="D500" s="135"/>
      <c r="E500" s="135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</row>
    <row r="501" spans="2:17">
      <c r="B501" s="135"/>
      <c r="C501" s="135"/>
      <c r="D501" s="135"/>
      <c r="E501" s="135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</row>
    <row r="502" spans="2:17">
      <c r="B502" s="135"/>
      <c r="C502" s="135"/>
      <c r="D502" s="135"/>
      <c r="E502" s="135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</row>
    <row r="503" spans="2:17">
      <c r="B503" s="135"/>
      <c r="C503" s="135"/>
      <c r="D503" s="135"/>
      <c r="E503" s="135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</row>
    <row r="504" spans="2:17">
      <c r="B504" s="135"/>
      <c r="C504" s="135"/>
      <c r="D504" s="135"/>
      <c r="E504" s="135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</row>
    <row r="505" spans="2:17">
      <c r="B505" s="135"/>
      <c r="C505" s="135"/>
      <c r="D505" s="135"/>
      <c r="E505" s="135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</row>
    <row r="506" spans="2:17">
      <c r="B506" s="135"/>
      <c r="C506" s="135"/>
      <c r="D506" s="135"/>
      <c r="E506" s="135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</row>
    <row r="507" spans="2:17">
      <c r="B507" s="135"/>
      <c r="C507" s="135"/>
      <c r="D507" s="135"/>
      <c r="E507" s="135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</row>
    <row r="508" spans="2:17">
      <c r="B508" s="135"/>
      <c r="C508" s="135"/>
      <c r="D508" s="135"/>
      <c r="E508" s="135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</row>
    <row r="509" spans="2:17">
      <c r="B509" s="135"/>
      <c r="C509" s="135"/>
      <c r="D509" s="135"/>
      <c r="E509" s="135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</row>
    <row r="510" spans="2:17">
      <c r="B510" s="135"/>
      <c r="C510" s="135"/>
      <c r="D510" s="135"/>
      <c r="E510" s="135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</row>
    <row r="511" spans="2:17">
      <c r="B511" s="135"/>
      <c r="C511" s="135"/>
      <c r="D511" s="135"/>
      <c r="E511" s="135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</row>
    <row r="512" spans="2:17">
      <c r="B512" s="135"/>
      <c r="C512" s="135"/>
      <c r="D512" s="135"/>
      <c r="E512" s="135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</row>
    <row r="513" spans="2:17">
      <c r="B513" s="135"/>
      <c r="C513" s="135"/>
      <c r="D513" s="135"/>
      <c r="E513" s="135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</row>
    <row r="514" spans="2:17">
      <c r="B514" s="135"/>
      <c r="C514" s="135"/>
      <c r="D514" s="135"/>
      <c r="E514" s="135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</row>
    <row r="515" spans="2:17">
      <c r="B515" s="135"/>
      <c r="C515" s="135"/>
      <c r="D515" s="135"/>
      <c r="E515" s="135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</row>
    <row r="516" spans="2:17">
      <c r="B516" s="135"/>
      <c r="C516" s="135"/>
      <c r="D516" s="135"/>
      <c r="E516" s="135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</row>
    <row r="517" spans="2:17">
      <c r="B517" s="135"/>
      <c r="C517" s="135"/>
      <c r="D517" s="135"/>
      <c r="E517" s="135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</row>
    <row r="518" spans="2:17">
      <c r="B518" s="135"/>
      <c r="C518" s="135"/>
      <c r="D518" s="135"/>
      <c r="E518" s="135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</row>
    <row r="519" spans="2:17">
      <c r="B519" s="135"/>
      <c r="C519" s="135"/>
      <c r="D519" s="135"/>
      <c r="E519" s="135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</row>
    <row r="520" spans="2:17">
      <c r="B520" s="135"/>
      <c r="C520" s="135"/>
      <c r="D520" s="135"/>
      <c r="E520" s="135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</row>
    <row r="521" spans="2:17">
      <c r="B521" s="135"/>
      <c r="C521" s="135"/>
      <c r="D521" s="135"/>
      <c r="E521" s="135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</row>
    <row r="522" spans="2:17">
      <c r="B522" s="135"/>
      <c r="C522" s="135"/>
      <c r="D522" s="135"/>
      <c r="E522" s="135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</row>
    <row r="523" spans="2:17">
      <c r="B523" s="135"/>
      <c r="C523" s="135"/>
      <c r="D523" s="135"/>
      <c r="E523" s="135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</row>
    <row r="524" spans="2:17">
      <c r="B524" s="135"/>
      <c r="C524" s="135"/>
      <c r="D524" s="135"/>
      <c r="E524" s="135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</row>
    <row r="525" spans="2:17">
      <c r="B525" s="135"/>
      <c r="C525" s="135"/>
      <c r="D525" s="135"/>
      <c r="E525" s="135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</row>
    <row r="526" spans="2:17">
      <c r="B526" s="135"/>
      <c r="C526" s="135"/>
      <c r="D526" s="135"/>
      <c r="E526" s="135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</row>
    <row r="527" spans="2:17">
      <c r="B527" s="135"/>
      <c r="C527" s="135"/>
      <c r="D527" s="135"/>
      <c r="E527" s="135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</row>
    <row r="528" spans="2:17">
      <c r="B528" s="135"/>
      <c r="C528" s="135"/>
      <c r="D528" s="135"/>
      <c r="E528" s="135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</row>
    <row r="529" spans="2:17">
      <c r="B529" s="135"/>
      <c r="C529" s="135"/>
      <c r="D529" s="135"/>
      <c r="E529" s="135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</row>
    <row r="530" spans="2:17">
      <c r="B530" s="135"/>
      <c r="C530" s="135"/>
      <c r="D530" s="135"/>
      <c r="E530" s="135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</row>
    <row r="531" spans="2:17">
      <c r="B531" s="135"/>
      <c r="C531" s="135"/>
      <c r="D531" s="135"/>
      <c r="E531" s="135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</row>
    <row r="532" spans="2:17">
      <c r="B532" s="135"/>
      <c r="C532" s="135"/>
      <c r="D532" s="135"/>
      <c r="E532" s="135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</row>
    <row r="533" spans="2:17">
      <c r="B533" s="135"/>
      <c r="C533" s="135"/>
      <c r="D533" s="135"/>
      <c r="E533" s="135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</row>
    <row r="534" spans="2:17">
      <c r="B534" s="135"/>
      <c r="C534" s="135"/>
      <c r="D534" s="135"/>
      <c r="E534" s="135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</row>
    <row r="535" spans="2:17">
      <c r="B535" s="135"/>
      <c r="C535" s="135"/>
      <c r="D535" s="135"/>
      <c r="E535" s="135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</row>
    <row r="536" spans="2:17">
      <c r="B536" s="135"/>
      <c r="C536" s="135"/>
      <c r="D536" s="135"/>
      <c r="E536" s="135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</row>
    <row r="537" spans="2:17">
      <c r="B537" s="135"/>
      <c r="C537" s="135"/>
      <c r="D537" s="135"/>
      <c r="E537" s="135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</row>
    <row r="538" spans="2:17">
      <c r="B538" s="135"/>
      <c r="C538" s="135"/>
      <c r="D538" s="135"/>
      <c r="E538" s="135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</row>
    <row r="539" spans="2:17">
      <c r="B539" s="135"/>
      <c r="C539" s="135"/>
      <c r="D539" s="135"/>
      <c r="E539" s="135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</row>
    <row r="540" spans="2:17">
      <c r="B540" s="135"/>
      <c r="C540" s="135"/>
      <c r="D540" s="135"/>
      <c r="E540" s="135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</row>
    <row r="541" spans="2:17">
      <c r="B541" s="135"/>
      <c r="C541" s="135"/>
      <c r="D541" s="135"/>
      <c r="E541" s="135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</row>
    <row r="542" spans="2:17">
      <c r="B542" s="135"/>
      <c r="C542" s="135"/>
      <c r="D542" s="135"/>
      <c r="E542" s="135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</row>
    <row r="543" spans="2:17">
      <c r="B543" s="135"/>
      <c r="C543" s="135"/>
      <c r="D543" s="135"/>
      <c r="E543" s="135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</row>
    <row r="544" spans="2:17">
      <c r="B544" s="135"/>
      <c r="C544" s="135"/>
      <c r="D544" s="135"/>
      <c r="E544" s="135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</row>
    <row r="545" spans="2:17">
      <c r="B545" s="135"/>
      <c r="C545" s="135"/>
      <c r="D545" s="135"/>
      <c r="E545" s="135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</row>
    <row r="546" spans="2:17">
      <c r="B546" s="135"/>
      <c r="C546" s="135"/>
      <c r="D546" s="135"/>
      <c r="E546" s="135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</row>
    <row r="547" spans="2:17">
      <c r="B547" s="135"/>
      <c r="C547" s="135"/>
      <c r="D547" s="135"/>
      <c r="E547" s="135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</row>
    <row r="548" spans="2:17">
      <c r="B548" s="135"/>
      <c r="C548" s="135"/>
      <c r="D548" s="135"/>
      <c r="E548" s="135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</row>
    <row r="549" spans="2:17">
      <c r="B549" s="135"/>
      <c r="C549" s="135"/>
      <c r="D549" s="135"/>
      <c r="E549" s="135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</row>
    <row r="550" spans="2:17">
      <c r="B550" s="135"/>
      <c r="C550" s="135"/>
      <c r="D550" s="135"/>
      <c r="E550" s="135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</row>
    <row r="551" spans="2:17">
      <c r="B551" s="135"/>
      <c r="C551" s="135"/>
      <c r="D551" s="135"/>
      <c r="E551" s="135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</row>
    <row r="552" spans="2:17">
      <c r="B552" s="135"/>
      <c r="C552" s="135"/>
      <c r="D552" s="135"/>
      <c r="E552" s="135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</row>
    <row r="553" spans="2:17">
      <c r="B553" s="135"/>
      <c r="C553" s="135"/>
      <c r="D553" s="135"/>
      <c r="E553" s="135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</row>
    <row r="554" spans="2:17">
      <c r="B554" s="135"/>
      <c r="C554" s="135"/>
      <c r="D554" s="135"/>
      <c r="E554" s="135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</row>
    <row r="555" spans="2:17">
      <c r="B555" s="135"/>
      <c r="C555" s="135"/>
      <c r="D555" s="135"/>
      <c r="E555" s="135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</row>
    <row r="556" spans="2:17">
      <c r="B556" s="135"/>
      <c r="C556" s="135"/>
      <c r="D556" s="135"/>
      <c r="E556" s="135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</row>
    <row r="557" spans="2:17">
      <c r="B557" s="135"/>
      <c r="C557" s="135"/>
      <c r="D557" s="135"/>
      <c r="E557" s="135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</row>
    <row r="558" spans="2:17">
      <c r="B558" s="135"/>
      <c r="C558" s="135"/>
      <c r="D558" s="135"/>
      <c r="E558" s="135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</row>
    <row r="559" spans="2:17">
      <c r="B559" s="135"/>
      <c r="C559" s="135"/>
      <c r="D559" s="135"/>
      <c r="E559" s="135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</row>
    <row r="560" spans="2:17">
      <c r="B560" s="135"/>
      <c r="C560" s="135"/>
      <c r="D560" s="135"/>
      <c r="E560" s="135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</row>
    <row r="561" spans="2:17">
      <c r="B561" s="135"/>
      <c r="C561" s="135"/>
      <c r="D561" s="135"/>
      <c r="E561" s="135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</row>
    <row r="562" spans="2:17">
      <c r="B562" s="135"/>
      <c r="C562" s="135"/>
      <c r="D562" s="135"/>
      <c r="E562" s="135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</row>
    <row r="563" spans="2:17">
      <c r="B563" s="135"/>
      <c r="C563" s="135"/>
      <c r="D563" s="135"/>
      <c r="E563" s="135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</row>
    <row r="564" spans="2:17">
      <c r="B564" s="135"/>
      <c r="C564" s="135"/>
      <c r="D564" s="135"/>
      <c r="E564" s="135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</row>
    <row r="565" spans="2:17">
      <c r="B565" s="135"/>
      <c r="C565" s="135"/>
      <c r="D565" s="135"/>
      <c r="E565" s="135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</row>
    <row r="566" spans="2:17">
      <c r="B566" s="135"/>
      <c r="C566" s="135"/>
      <c r="D566" s="135"/>
      <c r="E566" s="135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</row>
    <row r="567" spans="2:17">
      <c r="B567" s="135"/>
      <c r="C567" s="135"/>
      <c r="D567" s="135"/>
      <c r="E567" s="135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</row>
    <row r="568" spans="2:17">
      <c r="B568" s="135"/>
      <c r="C568" s="135"/>
      <c r="D568" s="135"/>
      <c r="E568" s="135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</row>
    <row r="569" spans="2:17">
      <c r="B569" s="135"/>
      <c r="C569" s="135"/>
      <c r="D569" s="135"/>
      <c r="E569" s="135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</row>
    <row r="570" spans="2:17">
      <c r="B570" s="135"/>
      <c r="C570" s="135"/>
      <c r="D570" s="135"/>
      <c r="E570" s="135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</row>
    <row r="571" spans="2:17">
      <c r="B571" s="135"/>
      <c r="C571" s="135"/>
      <c r="D571" s="135"/>
      <c r="E571" s="135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</row>
    <row r="572" spans="2:17">
      <c r="B572" s="135"/>
      <c r="C572" s="135"/>
      <c r="D572" s="135"/>
      <c r="E572" s="135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</row>
    <row r="573" spans="2:17">
      <c r="B573" s="135"/>
      <c r="C573" s="135"/>
      <c r="D573" s="135"/>
      <c r="E573" s="135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</row>
    <row r="574" spans="2:17">
      <c r="B574" s="135"/>
      <c r="C574" s="135"/>
      <c r="D574" s="135"/>
      <c r="E574" s="135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</row>
    <row r="575" spans="2:17">
      <c r="B575" s="135"/>
      <c r="C575" s="135"/>
      <c r="D575" s="135"/>
      <c r="E575" s="135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</row>
    <row r="576" spans="2:17">
      <c r="B576" s="135"/>
      <c r="C576" s="135"/>
      <c r="D576" s="135"/>
      <c r="E576" s="135"/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</row>
    <row r="577" spans="2:17">
      <c r="B577" s="135"/>
      <c r="C577" s="135"/>
      <c r="D577" s="135"/>
      <c r="E577" s="135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</row>
    <row r="578" spans="2:17">
      <c r="B578" s="135"/>
      <c r="C578" s="135"/>
      <c r="D578" s="135"/>
      <c r="E578" s="135"/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</row>
    <row r="579" spans="2:17">
      <c r="B579" s="135"/>
      <c r="C579" s="135"/>
      <c r="D579" s="135"/>
      <c r="E579" s="135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</row>
    <row r="580" spans="2:17">
      <c r="B580" s="135"/>
      <c r="C580" s="135"/>
      <c r="D580" s="135"/>
      <c r="E580" s="135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</row>
    <row r="581" spans="2:17">
      <c r="B581" s="135"/>
      <c r="C581" s="135"/>
      <c r="D581" s="135"/>
      <c r="E581" s="135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</row>
    <row r="582" spans="2:17">
      <c r="B582" s="135"/>
      <c r="C582" s="135"/>
      <c r="D582" s="135"/>
      <c r="E582" s="135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</row>
    <row r="583" spans="2:17">
      <c r="B583" s="135"/>
      <c r="C583" s="135"/>
      <c r="D583" s="135"/>
      <c r="E583" s="135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</row>
    <row r="584" spans="2:17">
      <c r="B584" s="135"/>
      <c r="C584" s="135"/>
      <c r="D584" s="135"/>
      <c r="E584" s="135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</row>
    <row r="585" spans="2:17">
      <c r="B585" s="135"/>
      <c r="C585" s="135"/>
      <c r="D585" s="135"/>
      <c r="E585" s="135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</row>
    <row r="586" spans="2:17">
      <c r="B586" s="135"/>
      <c r="C586" s="135"/>
      <c r="D586" s="135"/>
      <c r="E586" s="135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</row>
    <row r="587" spans="2:17">
      <c r="B587" s="135"/>
      <c r="C587" s="135"/>
      <c r="D587" s="135"/>
      <c r="E587" s="135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</row>
    <row r="588" spans="2:17">
      <c r="B588" s="135"/>
      <c r="C588" s="135"/>
      <c r="D588" s="135"/>
      <c r="E588" s="135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</row>
    <row r="589" spans="2:17">
      <c r="B589" s="135"/>
      <c r="C589" s="135"/>
      <c r="D589" s="135"/>
      <c r="E589" s="135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</row>
    <row r="590" spans="2:17">
      <c r="B590" s="135"/>
      <c r="C590" s="135"/>
      <c r="D590" s="135"/>
      <c r="E590" s="135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</row>
    <row r="591" spans="2:17">
      <c r="B591" s="135"/>
      <c r="C591" s="135"/>
      <c r="D591" s="135"/>
      <c r="E591" s="135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</row>
    <row r="592" spans="2:17">
      <c r="B592" s="135"/>
      <c r="C592" s="135"/>
      <c r="D592" s="135"/>
      <c r="E592" s="135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</row>
    <row r="593" spans="2:17">
      <c r="B593" s="135"/>
      <c r="C593" s="135"/>
      <c r="D593" s="135"/>
      <c r="E593" s="135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</row>
    <row r="594" spans="2:17">
      <c r="B594" s="135"/>
      <c r="C594" s="135"/>
      <c r="D594" s="135"/>
      <c r="E594" s="135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</row>
    <row r="595" spans="2:17">
      <c r="B595" s="135"/>
      <c r="C595" s="135"/>
      <c r="D595" s="135"/>
      <c r="E595" s="135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</row>
    <row r="596" spans="2:17">
      <c r="B596" s="135"/>
      <c r="C596" s="135"/>
      <c r="D596" s="135"/>
      <c r="E596" s="135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</row>
    <row r="597" spans="2:17">
      <c r="B597" s="135"/>
      <c r="C597" s="135"/>
      <c r="D597" s="135"/>
      <c r="E597" s="135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</row>
    <row r="598" spans="2:17">
      <c r="B598" s="135"/>
      <c r="C598" s="135"/>
      <c r="D598" s="135"/>
      <c r="E598" s="135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</row>
    <row r="599" spans="2:17">
      <c r="B599" s="135"/>
      <c r="C599" s="135"/>
      <c r="D599" s="135"/>
      <c r="E599" s="135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</row>
    <row r="600" spans="2:17">
      <c r="B600" s="135"/>
      <c r="C600" s="135"/>
      <c r="D600" s="135"/>
      <c r="E600" s="135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</row>
    <row r="601" spans="2:17">
      <c r="B601" s="135"/>
      <c r="C601" s="135"/>
      <c r="D601" s="135"/>
      <c r="E601" s="135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</row>
    <row r="602" spans="2:17">
      <c r="B602" s="135"/>
      <c r="C602" s="135"/>
      <c r="D602" s="135"/>
      <c r="E602" s="135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</row>
    <row r="603" spans="2:17">
      <c r="B603" s="135"/>
      <c r="C603" s="135"/>
      <c r="D603" s="135"/>
      <c r="E603" s="135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</row>
    <row r="604" spans="2:17">
      <c r="B604" s="135"/>
      <c r="C604" s="135"/>
      <c r="D604" s="135"/>
      <c r="E604" s="135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</row>
    <row r="605" spans="2:17">
      <c r="B605" s="135"/>
      <c r="C605" s="135"/>
      <c r="D605" s="135"/>
      <c r="E605" s="135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</row>
    <row r="606" spans="2:17">
      <c r="B606" s="135"/>
      <c r="C606" s="135"/>
      <c r="D606" s="135"/>
      <c r="E606" s="135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</row>
    <row r="607" spans="2:17">
      <c r="B607" s="135"/>
      <c r="C607" s="135"/>
      <c r="D607" s="135"/>
      <c r="E607" s="135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</row>
    <row r="608" spans="2:17">
      <c r="B608" s="135"/>
      <c r="C608" s="135"/>
      <c r="D608" s="135"/>
      <c r="E608" s="135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</row>
    <row r="609" spans="2:17">
      <c r="B609" s="135"/>
      <c r="C609" s="135"/>
      <c r="D609" s="135"/>
      <c r="E609" s="135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</row>
    <row r="610" spans="2:17">
      <c r="B610" s="135"/>
      <c r="C610" s="135"/>
      <c r="D610" s="135"/>
      <c r="E610" s="135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</row>
    <row r="611" spans="2:17">
      <c r="B611" s="135"/>
      <c r="C611" s="135"/>
      <c r="D611" s="135"/>
      <c r="E611" s="135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</row>
    <row r="612" spans="2:17">
      <c r="B612" s="135"/>
      <c r="C612" s="135"/>
      <c r="D612" s="135"/>
      <c r="E612" s="135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</row>
    <row r="613" spans="2:17">
      <c r="B613" s="135"/>
      <c r="C613" s="135"/>
      <c r="D613" s="135"/>
      <c r="E613" s="135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</row>
    <row r="614" spans="2:17">
      <c r="B614" s="135"/>
      <c r="C614" s="135"/>
      <c r="D614" s="135"/>
      <c r="E614" s="135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</row>
    <row r="615" spans="2:17">
      <c r="B615" s="135"/>
      <c r="C615" s="135"/>
      <c r="D615" s="135"/>
      <c r="E615" s="135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</row>
    <row r="616" spans="2:17">
      <c r="B616" s="135"/>
      <c r="C616" s="135"/>
      <c r="D616" s="135"/>
      <c r="E616" s="135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</row>
    <row r="617" spans="2:17">
      <c r="B617" s="135"/>
      <c r="C617" s="135"/>
      <c r="D617" s="135"/>
      <c r="E617" s="135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</row>
    <row r="618" spans="2:17">
      <c r="B618" s="135"/>
      <c r="C618" s="135"/>
      <c r="D618" s="135"/>
      <c r="E618" s="135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</row>
    <row r="619" spans="2:17">
      <c r="B619" s="135"/>
      <c r="C619" s="135"/>
      <c r="D619" s="135"/>
      <c r="E619" s="135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</row>
    <row r="620" spans="2:17">
      <c r="B620" s="135"/>
      <c r="C620" s="135"/>
      <c r="D620" s="135"/>
      <c r="E620" s="135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</row>
    <row r="621" spans="2:17">
      <c r="B621" s="135"/>
      <c r="C621" s="135"/>
      <c r="D621" s="135"/>
      <c r="E621" s="135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</row>
    <row r="622" spans="2:17">
      <c r="B622" s="135"/>
      <c r="C622" s="135"/>
      <c r="D622" s="135"/>
      <c r="E622" s="135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</row>
    <row r="623" spans="2:17">
      <c r="B623" s="135"/>
      <c r="C623" s="135"/>
      <c r="D623" s="135"/>
      <c r="E623" s="135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</row>
    <row r="624" spans="2:17">
      <c r="B624" s="135"/>
      <c r="C624" s="135"/>
      <c r="D624" s="135"/>
      <c r="E624" s="135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</row>
    <row r="625" spans="2:17">
      <c r="B625" s="135"/>
      <c r="C625" s="135"/>
      <c r="D625" s="135"/>
      <c r="E625" s="135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</row>
    <row r="626" spans="2:17">
      <c r="B626" s="135"/>
      <c r="C626" s="135"/>
      <c r="D626" s="135"/>
      <c r="E626" s="135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</row>
    <row r="627" spans="2:17">
      <c r="B627" s="135"/>
      <c r="C627" s="135"/>
      <c r="D627" s="135"/>
      <c r="E627" s="135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</row>
    <row r="628" spans="2:17">
      <c r="B628" s="135"/>
      <c r="C628" s="135"/>
      <c r="D628" s="135"/>
      <c r="E628" s="135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</row>
    <row r="629" spans="2:17">
      <c r="B629" s="135"/>
      <c r="C629" s="135"/>
      <c r="D629" s="135"/>
      <c r="E629" s="135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</row>
    <row r="630" spans="2:17">
      <c r="B630" s="135"/>
      <c r="C630" s="135"/>
      <c r="D630" s="135"/>
      <c r="E630" s="135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</row>
    <row r="631" spans="2:17">
      <c r="B631" s="135"/>
      <c r="C631" s="135"/>
      <c r="D631" s="135"/>
      <c r="E631" s="135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</row>
    <row r="632" spans="2:17">
      <c r="B632" s="135"/>
      <c r="C632" s="135"/>
      <c r="D632" s="135"/>
      <c r="E632" s="135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</row>
    <row r="633" spans="2:17">
      <c r="B633" s="135"/>
      <c r="C633" s="135"/>
      <c r="D633" s="135"/>
      <c r="E633" s="135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</row>
    <row r="634" spans="2:17">
      <c r="B634" s="135"/>
      <c r="C634" s="135"/>
      <c r="D634" s="135"/>
      <c r="E634" s="135"/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</row>
    <row r="635" spans="2:17">
      <c r="B635" s="135"/>
      <c r="C635" s="135"/>
      <c r="D635" s="135"/>
      <c r="E635" s="135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</row>
    <row r="636" spans="2:17">
      <c r="B636" s="135"/>
      <c r="C636" s="135"/>
      <c r="D636" s="135"/>
      <c r="E636" s="135"/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</row>
    <row r="637" spans="2:17">
      <c r="B637" s="135"/>
      <c r="C637" s="135"/>
      <c r="D637" s="135"/>
      <c r="E637" s="135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</row>
    <row r="638" spans="2:17">
      <c r="B638" s="135"/>
      <c r="C638" s="135"/>
      <c r="D638" s="135"/>
      <c r="E638" s="135"/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</row>
    <row r="639" spans="2:17">
      <c r="B639" s="135"/>
      <c r="C639" s="135"/>
      <c r="D639" s="135"/>
      <c r="E639" s="135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</row>
    <row r="640" spans="2:17">
      <c r="B640" s="135"/>
      <c r="C640" s="135"/>
      <c r="D640" s="135"/>
      <c r="E640" s="135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</row>
    <row r="641" spans="2:17">
      <c r="B641" s="135"/>
      <c r="C641" s="135"/>
      <c r="D641" s="135"/>
      <c r="E641" s="135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</row>
    <row r="642" spans="2:17">
      <c r="B642" s="135"/>
      <c r="C642" s="135"/>
      <c r="D642" s="135"/>
      <c r="E642" s="135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</row>
    <row r="643" spans="2:17">
      <c r="B643" s="135"/>
      <c r="C643" s="135"/>
      <c r="D643" s="135"/>
      <c r="E643" s="135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</row>
    <row r="644" spans="2:17">
      <c r="B644" s="135"/>
      <c r="C644" s="135"/>
      <c r="D644" s="135"/>
      <c r="E644" s="135"/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</row>
    <row r="645" spans="2:17">
      <c r="B645" s="135"/>
      <c r="C645" s="135"/>
      <c r="D645" s="135"/>
      <c r="E645" s="135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</row>
    <row r="646" spans="2:17">
      <c r="B646" s="135"/>
      <c r="C646" s="135"/>
      <c r="D646" s="135"/>
      <c r="E646" s="135"/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</row>
    <row r="647" spans="2:17">
      <c r="B647" s="135"/>
      <c r="C647" s="135"/>
      <c r="D647" s="135"/>
      <c r="E647" s="135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</row>
    <row r="648" spans="2:17">
      <c r="B648" s="135"/>
      <c r="C648" s="135"/>
      <c r="D648" s="135"/>
      <c r="E648" s="135"/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</row>
    <row r="649" spans="2:17">
      <c r="B649" s="135"/>
      <c r="C649" s="135"/>
      <c r="D649" s="135"/>
      <c r="E649" s="135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</row>
    <row r="650" spans="2:17">
      <c r="B650" s="135"/>
      <c r="C650" s="135"/>
      <c r="D650" s="135"/>
      <c r="E650" s="135"/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</row>
    <row r="651" spans="2:17">
      <c r="B651" s="135"/>
      <c r="C651" s="135"/>
      <c r="D651" s="135"/>
      <c r="E651" s="135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</row>
    <row r="652" spans="2:17">
      <c r="B652" s="135"/>
      <c r="C652" s="135"/>
      <c r="D652" s="135"/>
      <c r="E652" s="135"/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</row>
    <row r="653" spans="2:17">
      <c r="B653" s="135"/>
      <c r="C653" s="135"/>
      <c r="D653" s="135"/>
      <c r="E653" s="135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</row>
    <row r="654" spans="2:17">
      <c r="B654" s="135"/>
      <c r="C654" s="135"/>
      <c r="D654" s="135"/>
      <c r="E654" s="135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</row>
    <row r="655" spans="2:17">
      <c r="B655" s="135"/>
      <c r="C655" s="135"/>
      <c r="D655" s="135"/>
      <c r="E655" s="135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</row>
    <row r="656" spans="2:17">
      <c r="B656" s="135"/>
      <c r="C656" s="135"/>
      <c r="D656" s="135"/>
      <c r="E656" s="135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</row>
    <row r="657" spans="2:17">
      <c r="B657" s="135"/>
      <c r="C657" s="135"/>
      <c r="D657" s="135"/>
      <c r="E657" s="135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</row>
    <row r="658" spans="2:17">
      <c r="B658" s="135"/>
      <c r="C658" s="135"/>
      <c r="D658" s="135"/>
      <c r="E658" s="135"/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</row>
    <row r="659" spans="2:17">
      <c r="B659" s="135"/>
      <c r="C659" s="135"/>
      <c r="D659" s="135"/>
      <c r="E659" s="135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</row>
    <row r="660" spans="2:17">
      <c r="B660" s="135"/>
      <c r="C660" s="135"/>
      <c r="D660" s="135"/>
      <c r="E660" s="135"/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</row>
    <row r="661" spans="2:17">
      <c r="B661" s="135"/>
      <c r="C661" s="135"/>
      <c r="D661" s="135"/>
      <c r="E661" s="135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</row>
    <row r="662" spans="2:17">
      <c r="B662" s="135"/>
      <c r="C662" s="135"/>
      <c r="D662" s="135"/>
      <c r="E662" s="135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</row>
    <row r="663" spans="2:17">
      <c r="B663" s="135"/>
      <c r="C663" s="135"/>
      <c r="D663" s="135"/>
      <c r="E663" s="135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</row>
    <row r="664" spans="2:17">
      <c r="B664" s="135"/>
      <c r="C664" s="135"/>
      <c r="D664" s="135"/>
      <c r="E664" s="135"/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</row>
    <row r="665" spans="2:17">
      <c r="B665" s="135"/>
      <c r="C665" s="135"/>
      <c r="D665" s="135"/>
      <c r="E665" s="135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</row>
    <row r="666" spans="2:17">
      <c r="B666" s="135"/>
      <c r="C666" s="135"/>
      <c r="D666" s="135"/>
      <c r="E666" s="135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</row>
    <row r="667" spans="2:17">
      <c r="B667" s="135"/>
      <c r="C667" s="135"/>
      <c r="D667" s="135"/>
      <c r="E667" s="135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</row>
    <row r="668" spans="2:17">
      <c r="B668" s="135"/>
      <c r="C668" s="135"/>
      <c r="D668" s="135"/>
      <c r="E668" s="135"/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</row>
    <row r="669" spans="2:17">
      <c r="B669" s="135"/>
      <c r="C669" s="135"/>
      <c r="D669" s="135"/>
      <c r="E669" s="135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</row>
    <row r="670" spans="2:17">
      <c r="B670" s="135"/>
      <c r="C670" s="135"/>
      <c r="D670" s="135"/>
      <c r="E670" s="135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</row>
    <row r="671" spans="2:17">
      <c r="B671" s="135"/>
      <c r="C671" s="135"/>
      <c r="D671" s="135"/>
      <c r="E671" s="135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</row>
    <row r="672" spans="2:17">
      <c r="B672" s="135"/>
      <c r="C672" s="135"/>
      <c r="D672" s="135"/>
      <c r="E672" s="135"/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</row>
    <row r="673" spans="2:17">
      <c r="B673" s="135"/>
      <c r="C673" s="135"/>
      <c r="D673" s="135"/>
      <c r="E673" s="135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</row>
    <row r="674" spans="2:17">
      <c r="B674" s="135"/>
      <c r="C674" s="135"/>
      <c r="D674" s="135"/>
      <c r="E674" s="135"/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</row>
    <row r="675" spans="2:17">
      <c r="B675" s="135"/>
      <c r="C675" s="135"/>
      <c r="D675" s="135"/>
      <c r="E675" s="135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</row>
    <row r="676" spans="2:17">
      <c r="B676" s="135"/>
      <c r="C676" s="135"/>
      <c r="D676" s="135"/>
      <c r="E676" s="135"/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</row>
    <row r="677" spans="2:17">
      <c r="B677" s="135"/>
      <c r="C677" s="135"/>
      <c r="D677" s="135"/>
      <c r="E677" s="135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</row>
    <row r="678" spans="2:17">
      <c r="B678" s="135"/>
      <c r="C678" s="135"/>
      <c r="D678" s="135"/>
      <c r="E678" s="135"/>
      <c r="F678" s="136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</row>
    <row r="679" spans="2:17">
      <c r="B679" s="135"/>
      <c r="C679" s="135"/>
      <c r="D679" s="135"/>
      <c r="E679" s="135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</row>
    <row r="680" spans="2:17">
      <c r="B680" s="135"/>
      <c r="C680" s="135"/>
      <c r="D680" s="135"/>
      <c r="E680" s="135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</row>
    <row r="681" spans="2:17">
      <c r="B681" s="135"/>
      <c r="C681" s="135"/>
      <c r="D681" s="135"/>
      <c r="E681" s="135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</row>
    <row r="682" spans="2:17">
      <c r="B682" s="135"/>
      <c r="C682" s="135"/>
      <c r="D682" s="135"/>
      <c r="E682" s="135"/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</row>
    <row r="683" spans="2:17">
      <c r="B683" s="135"/>
      <c r="C683" s="135"/>
      <c r="D683" s="135"/>
      <c r="E683" s="135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</row>
    <row r="684" spans="2:17">
      <c r="B684" s="135"/>
      <c r="C684" s="135"/>
      <c r="D684" s="135"/>
      <c r="E684" s="135"/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</row>
    <row r="685" spans="2:17">
      <c r="B685" s="135"/>
      <c r="C685" s="135"/>
      <c r="D685" s="135"/>
      <c r="E685" s="135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</row>
    <row r="686" spans="2:17">
      <c r="B686" s="135"/>
      <c r="C686" s="135"/>
      <c r="D686" s="135"/>
      <c r="E686" s="135"/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</row>
    <row r="687" spans="2:17">
      <c r="B687" s="135"/>
      <c r="C687" s="135"/>
      <c r="D687" s="135"/>
      <c r="E687" s="135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</row>
    <row r="688" spans="2:17">
      <c r="B688" s="135"/>
      <c r="C688" s="135"/>
      <c r="D688" s="135"/>
      <c r="E688" s="135"/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</row>
    <row r="689" spans="2:17">
      <c r="B689" s="135"/>
      <c r="C689" s="135"/>
      <c r="D689" s="135"/>
      <c r="E689" s="135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</row>
    <row r="690" spans="2:17">
      <c r="B690" s="135"/>
      <c r="C690" s="135"/>
      <c r="D690" s="135"/>
      <c r="E690" s="135"/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</row>
    <row r="691" spans="2:17">
      <c r="B691" s="135"/>
      <c r="C691" s="135"/>
      <c r="D691" s="135"/>
      <c r="E691" s="135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</row>
    <row r="692" spans="2:17">
      <c r="B692" s="135"/>
      <c r="C692" s="135"/>
      <c r="D692" s="135"/>
      <c r="E692" s="135"/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</row>
    <row r="693" spans="2:17">
      <c r="B693" s="135"/>
      <c r="C693" s="135"/>
      <c r="D693" s="135"/>
      <c r="E693" s="135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</row>
    <row r="694" spans="2:17">
      <c r="B694" s="135"/>
      <c r="C694" s="135"/>
      <c r="D694" s="135"/>
      <c r="E694" s="135"/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</row>
    <row r="695" spans="2:17">
      <c r="B695" s="135"/>
      <c r="C695" s="135"/>
      <c r="D695" s="135"/>
      <c r="E695" s="135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</row>
    <row r="696" spans="2:17">
      <c r="B696" s="135"/>
      <c r="C696" s="135"/>
      <c r="D696" s="135"/>
      <c r="E696" s="135"/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</row>
    <row r="697" spans="2:17">
      <c r="B697" s="135"/>
      <c r="C697" s="135"/>
      <c r="D697" s="135"/>
      <c r="E697" s="135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</row>
    <row r="698" spans="2:17">
      <c r="B698" s="135"/>
      <c r="C698" s="135"/>
      <c r="D698" s="135"/>
      <c r="E698" s="135"/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</row>
    <row r="699" spans="2:17">
      <c r="B699" s="135"/>
      <c r="C699" s="135"/>
      <c r="D699" s="135"/>
      <c r="E699" s="135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</row>
    <row r="700" spans="2:17">
      <c r="B700" s="135"/>
      <c r="C700" s="135"/>
      <c r="D700" s="135"/>
      <c r="E700" s="135"/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</row>
    <row r="701" spans="2:17">
      <c r="B701" s="135"/>
      <c r="C701" s="135"/>
      <c r="D701" s="135"/>
      <c r="E701" s="135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</row>
    <row r="702" spans="2:17">
      <c r="B702" s="135"/>
      <c r="C702" s="135"/>
      <c r="D702" s="135"/>
      <c r="E702" s="135"/>
      <c r="F702" s="136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</row>
    <row r="703" spans="2:17">
      <c r="B703" s="135"/>
      <c r="C703" s="135"/>
      <c r="D703" s="135"/>
      <c r="E703" s="135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</row>
    <row r="704" spans="2:17">
      <c r="B704" s="135"/>
      <c r="C704" s="135"/>
      <c r="D704" s="135"/>
      <c r="E704" s="135"/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</row>
    <row r="705" spans="2:17">
      <c r="B705" s="135"/>
      <c r="C705" s="135"/>
      <c r="D705" s="135"/>
      <c r="E705" s="135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</row>
    <row r="706" spans="2:17">
      <c r="B706" s="135"/>
      <c r="C706" s="135"/>
      <c r="D706" s="135"/>
      <c r="E706" s="135"/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</row>
    <row r="707" spans="2:17">
      <c r="B707" s="135"/>
      <c r="C707" s="135"/>
      <c r="D707" s="135"/>
      <c r="E707" s="135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</row>
    <row r="708" spans="2:17">
      <c r="B708" s="135"/>
      <c r="C708" s="135"/>
      <c r="D708" s="135"/>
      <c r="E708" s="135"/>
      <c r="F708" s="136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</row>
    <row r="709" spans="2:17">
      <c r="B709" s="135"/>
      <c r="C709" s="135"/>
      <c r="D709" s="135"/>
      <c r="E709" s="135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</row>
    <row r="710" spans="2:17">
      <c r="B710" s="135"/>
      <c r="C710" s="135"/>
      <c r="D710" s="135"/>
      <c r="E710" s="135"/>
      <c r="F710" s="136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</row>
    <row r="711" spans="2:17">
      <c r="B711" s="135"/>
      <c r="C711" s="135"/>
      <c r="D711" s="135"/>
      <c r="E711" s="135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</row>
    <row r="712" spans="2:17">
      <c r="B712" s="135"/>
      <c r="C712" s="135"/>
      <c r="D712" s="135"/>
      <c r="E712" s="135"/>
      <c r="F712" s="136"/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</row>
    <row r="713" spans="2:17">
      <c r="B713" s="135"/>
      <c r="C713" s="135"/>
      <c r="D713" s="135"/>
      <c r="E713" s="135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</row>
    <row r="714" spans="2:17">
      <c r="B714" s="135"/>
      <c r="C714" s="135"/>
      <c r="D714" s="135"/>
      <c r="E714" s="135"/>
      <c r="F714" s="136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</row>
    <row r="715" spans="2:17">
      <c r="B715" s="135"/>
      <c r="C715" s="135"/>
      <c r="D715" s="135"/>
      <c r="E715" s="135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</row>
    <row r="716" spans="2:17">
      <c r="B716" s="135"/>
      <c r="C716" s="135"/>
      <c r="D716" s="135"/>
      <c r="E716" s="135"/>
      <c r="F716" s="136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</row>
    <row r="717" spans="2:17">
      <c r="B717" s="135"/>
      <c r="C717" s="135"/>
      <c r="D717" s="135"/>
      <c r="E717" s="135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</row>
    <row r="718" spans="2:17">
      <c r="B718" s="135"/>
      <c r="C718" s="135"/>
      <c r="D718" s="135"/>
      <c r="E718" s="135"/>
      <c r="F718" s="136"/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</row>
    <row r="719" spans="2:17">
      <c r="B719" s="135"/>
      <c r="C719" s="135"/>
      <c r="D719" s="135"/>
      <c r="E719" s="135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</row>
    <row r="720" spans="2:17">
      <c r="B720" s="135"/>
      <c r="C720" s="135"/>
      <c r="D720" s="135"/>
      <c r="E720" s="135"/>
      <c r="F720" s="136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</row>
    <row r="721" spans="2:17">
      <c r="B721" s="135"/>
      <c r="C721" s="135"/>
      <c r="D721" s="135"/>
      <c r="E721" s="135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</row>
    <row r="722" spans="2:17">
      <c r="B722" s="135"/>
      <c r="C722" s="135"/>
      <c r="D722" s="135"/>
      <c r="E722" s="135"/>
      <c r="F722" s="136"/>
      <c r="G722" s="136"/>
      <c r="H722" s="136"/>
      <c r="I722" s="136"/>
      <c r="J722" s="136"/>
      <c r="K722" s="136"/>
      <c r="L722" s="136"/>
      <c r="M722" s="136"/>
      <c r="N722" s="136"/>
      <c r="O722" s="136"/>
      <c r="P722" s="136"/>
      <c r="Q722" s="136"/>
    </row>
    <row r="723" spans="2:17">
      <c r="B723" s="135"/>
      <c r="C723" s="135"/>
      <c r="D723" s="135"/>
      <c r="E723" s="135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</row>
    <row r="724" spans="2:17">
      <c r="B724" s="135"/>
      <c r="C724" s="135"/>
      <c r="D724" s="135"/>
      <c r="E724" s="135"/>
      <c r="F724" s="136"/>
      <c r="G724" s="136"/>
      <c r="H724" s="136"/>
      <c r="I724" s="136"/>
      <c r="J724" s="136"/>
      <c r="K724" s="136"/>
      <c r="L724" s="136"/>
      <c r="M724" s="136"/>
      <c r="N724" s="136"/>
      <c r="O724" s="136"/>
      <c r="P724" s="136"/>
      <c r="Q724" s="136"/>
    </row>
    <row r="725" spans="2:17">
      <c r="B725" s="135"/>
      <c r="C725" s="135"/>
      <c r="D725" s="135"/>
      <c r="E725" s="135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</row>
    <row r="726" spans="2:17">
      <c r="B726" s="135"/>
      <c r="C726" s="135"/>
      <c r="D726" s="135"/>
      <c r="E726" s="135"/>
      <c r="F726" s="136"/>
      <c r="G726" s="136"/>
      <c r="H726" s="136"/>
      <c r="I726" s="136"/>
      <c r="J726" s="136"/>
      <c r="K726" s="136"/>
      <c r="L726" s="136"/>
      <c r="M726" s="136"/>
      <c r="N726" s="136"/>
      <c r="O726" s="136"/>
      <c r="P726" s="136"/>
      <c r="Q726" s="136"/>
    </row>
    <row r="727" spans="2:17">
      <c r="B727" s="135"/>
      <c r="C727" s="135"/>
      <c r="D727" s="135"/>
      <c r="E727" s="135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</row>
    <row r="728" spans="2:17">
      <c r="B728" s="135"/>
      <c r="C728" s="135"/>
      <c r="D728" s="135"/>
      <c r="E728" s="135"/>
      <c r="F728" s="136"/>
      <c r="G728" s="136"/>
      <c r="H728" s="136"/>
      <c r="I728" s="136"/>
      <c r="J728" s="136"/>
      <c r="K728" s="136"/>
      <c r="L728" s="136"/>
      <c r="M728" s="136"/>
      <c r="N728" s="136"/>
      <c r="O728" s="136"/>
      <c r="P728" s="136"/>
      <c r="Q728" s="136"/>
    </row>
    <row r="729" spans="2:17">
      <c r="B729" s="135"/>
      <c r="C729" s="135"/>
      <c r="D729" s="135"/>
      <c r="E729" s="135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</row>
    <row r="730" spans="2:17">
      <c r="B730" s="135"/>
      <c r="C730" s="135"/>
      <c r="D730" s="135"/>
      <c r="E730" s="135"/>
      <c r="F730" s="136"/>
      <c r="G730" s="136"/>
      <c r="H730" s="136"/>
      <c r="I730" s="136"/>
      <c r="J730" s="136"/>
      <c r="K730" s="136"/>
      <c r="L730" s="136"/>
      <c r="M730" s="136"/>
      <c r="N730" s="136"/>
      <c r="O730" s="136"/>
      <c r="P730" s="136"/>
      <c r="Q730" s="136"/>
    </row>
    <row r="731" spans="2:17">
      <c r="B731" s="135"/>
      <c r="C731" s="135"/>
      <c r="D731" s="135"/>
      <c r="E731" s="135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</row>
    <row r="732" spans="2:17">
      <c r="B732" s="135"/>
      <c r="C732" s="135"/>
      <c r="D732" s="135"/>
      <c r="E732" s="135"/>
      <c r="F732" s="136"/>
      <c r="G732" s="136"/>
      <c r="H732" s="136"/>
      <c r="I732" s="136"/>
      <c r="J732" s="136"/>
      <c r="K732" s="136"/>
      <c r="L732" s="136"/>
      <c r="M732" s="136"/>
      <c r="N732" s="136"/>
      <c r="O732" s="136"/>
      <c r="P732" s="136"/>
      <c r="Q732" s="136"/>
    </row>
    <row r="733" spans="2:17">
      <c r="B733" s="135"/>
      <c r="C733" s="135"/>
      <c r="D733" s="135"/>
      <c r="E733" s="135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</row>
    <row r="734" spans="2:17">
      <c r="B734" s="135"/>
      <c r="C734" s="135"/>
      <c r="D734" s="135"/>
      <c r="E734" s="135"/>
      <c r="F734" s="136"/>
      <c r="G734" s="136"/>
      <c r="H734" s="136"/>
      <c r="I734" s="136"/>
      <c r="J734" s="136"/>
      <c r="K734" s="136"/>
      <c r="L734" s="136"/>
      <c r="M734" s="136"/>
      <c r="N734" s="136"/>
      <c r="O734" s="136"/>
      <c r="P734" s="136"/>
      <c r="Q734" s="136"/>
    </row>
    <row r="735" spans="2:17">
      <c r="B735" s="135"/>
      <c r="C735" s="135"/>
      <c r="D735" s="135"/>
      <c r="E735" s="135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</row>
    <row r="736" spans="2:17">
      <c r="B736" s="135"/>
      <c r="C736" s="135"/>
      <c r="D736" s="135"/>
      <c r="E736" s="135"/>
      <c r="F736" s="136"/>
      <c r="G736" s="136"/>
      <c r="H736" s="136"/>
      <c r="I736" s="136"/>
      <c r="J736" s="136"/>
      <c r="K736" s="136"/>
      <c r="L736" s="136"/>
      <c r="M736" s="136"/>
      <c r="N736" s="136"/>
      <c r="O736" s="136"/>
      <c r="P736" s="136"/>
      <c r="Q736" s="136"/>
    </row>
    <row r="737" spans="2:17">
      <c r="B737" s="135"/>
      <c r="C737" s="135"/>
      <c r="D737" s="135"/>
      <c r="E737" s="135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</row>
    <row r="738" spans="2:17">
      <c r="B738" s="135"/>
      <c r="C738" s="135"/>
      <c r="D738" s="135"/>
      <c r="E738" s="135"/>
      <c r="F738" s="136"/>
      <c r="G738" s="136"/>
      <c r="H738" s="136"/>
      <c r="I738" s="136"/>
      <c r="J738" s="136"/>
      <c r="K738" s="136"/>
      <c r="L738" s="136"/>
      <c r="M738" s="136"/>
      <c r="N738" s="136"/>
      <c r="O738" s="136"/>
      <c r="P738" s="136"/>
      <c r="Q738" s="136"/>
    </row>
    <row r="739" spans="2:17">
      <c r="B739" s="135"/>
      <c r="C739" s="135"/>
      <c r="D739" s="135"/>
      <c r="E739" s="135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</row>
    <row r="740" spans="2:17">
      <c r="B740" s="135"/>
      <c r="C740" s="135"/>
      <c r="D740" s="135"/>
      <c r="E740" s="135"/>
      <c r="F740" s="136"/>
      <c r="G740" s="136"/>
      <c r="H740" s="136"/>
      <c r="I740" s="136"/>
      <c r="J740" s="136"/>
      <c r="K740" s="136"/>
      <c r="L740" s="136"/>
      <c r="M740" s="136"/>
      <c r="N740" s="136"/>
      <c r="O740" s="136"/>
      <c r="P740" s="136"/>
      <c r="Q740" s="136"/>
    </row>
    <row r="741" spans="2:17">
      <c r="B741" s="135"/>
      <c r="C741" s="135"/>
      <c r="D741" s="135"/>
      <c r="E741" s="135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</row>
    <row r="742" spans="2:17">
      <c r="B742" s="135"/>
      <c r="C742" s="135"/>
      <c r="D742" s="135"/>
      <c r="E742" s="135"/>
      <c r="F742" s="136"/>
      <c r="G742" s="136"/>
      <c r="H742" s="136"/>
      <c r="I742" s="136"/>
      <c r="J742" s="136"/>
      <c r="K742" s="136"/>
      <c r="L742" s="136"/>
      <c r="M742" s="136"/>
      <c r="N742" s="136"/>
      <c r="O742" s="136"/>
      <c r="P742" s="136"/>
      <c r="Q742" s="136"/>
    </row>
    <row r="743" spans="2:17">
      <c r="B743" s="135"/>
      <c r="C743" s="135"/>
      <c r="D743" s="135"/>
      <c r="E743" s="135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</row>
    <row r="744" spans="2:17">
      <c r="B744" s="135"/>
      <c r="C744" s="135"/>
      <c r="D744" s="135"/>
      <c r="E744" s="135"/>
      <c r="F744" s="136"/>
      <c r="G744" s="136"/>
      <c r="H744" s="136"/>
      <c r="I744" s="136"/>
      <c r="J744" s="136"/>
      <c r="K744" s="136"/>
      <c r="L744" s="136"/>
      <c r="M744" s="136"/>
      <c r="N744" s="136"/>
      <c r="O744" s="136"/>
      <c r="P744" s="136"/>
      <c r="Q744" s="136"/>
    </row>
    <row r="745" spans="2:17">
      <c r="B745" s="135"/>
      <c r="C745" s="135"/>
      <c r="D745" s="135"/>
      <c r="E745" s="135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</row>
    <row r="746" spans="2:17">
      <c r="B746" s="135"/>
      <c r="C746" s="135"/>
      <c r="D746" s="135"/>
      <c r="E746" s="135"/>
      <c r="F746" s="136"/>
      <c r="G746" s="136"/>
      <c r="H746" s="136"/>
      <c r="I746" s="136"/>
      <c r="J746" s="136"/>
      <c r="K746" s="136"/>
      <c r="L746" s="136"/>
      <c r="M746" s="136"/>
      <c r="N746" s="136"/>
      <c r="O746" s="136"/>
      <c r="P746" s="136"/>
      <c r="Q746" s="136"/>
    </row>
    <row r="747" spans="2:17">
      <c r="B747" s="135"/>
      <c r="C747" s="135"/>
      <c r="D747" s="135"/>
      <c r="E747" s="135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</row>
    <row r="748" spans="2:17">
      <c r="B748" s="135"/>
      <c r="C748" s="135"/>
      <c r="D748" s="135"/>
      <c r="E748" s="135"/>
      <c r="F748" s="136"/>
      <c r="G748" s="136"/>
      <c r="H748" s="136"/>
      <c r="I748" s="136"/>
      <c r="J748" s="136"/>
      <c r="K748" s="136"/>
      <c r="L748" s="136"/>
      <c r="M748" s="136"/>
      <c r="N748" s="136"/>
      <c r="O748" s="136"/>
      <c r="P748" s="136"/>
      <c r="Q748" s="136"/>
    </row>
    <row r="749" spans="2:17">
      <c r="B749" s="135"/>
      <c r="C749" s="135"/>
      <c r="D749" s="135"/>
      <c r="E749" s="135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</row>
    <row r="750" spans="2:17">
      <c r="B750" s="135"/>
      <c r="C750" s="135"/>
      <c r="D750" s="135"/>
      <c r="E750" s="135"/>
      <c r="F750" s="136"/>
      <c r="G750" s="136"/>
      <c r="H750" s="136"/>
      <c r="I750" s="136"/>
      <c r="J750" s="136"/>
      <c r="K750" s="136"/>
      <c r="L750" s="136"/>
      <c r="M750" s="136"/>
      <c r="N750" s="136"/>
      <c r="O750" s="136"/>
      <c r="P750" s="136"/>
      <c r="Q750" s="136"/>
    </row>
    <row r="751" spans="2:17">
      <c r="B751" s="135"/>
      <c r="C751" s="135"/>
      <c r="D751" s="135"/>
      <c r="E751" s="135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</row>
    <row r="752" spans="2:17">
      <c r="B752" s="135"/>
      <c r="C752" s="135"/>
      <c r="D752" s="135"/>
      <c r="E752" s="135"/>
      <c r="F752" s="136"/>
      <c r="G752" s="136"/>
      <c r="H752" s="136"/>
      <c r="I752" s="136"/>
      <c r="J752" s="136"/>
      <c r="K752" s="136"/>
      <c r="L752" s="136"/>
      <c r="M752" s="136"/>
      <c r="N752" s="136"/>
      <c r="O752" s="136"/>
      <c r="P752" s="136"/>
      <c r="Q752" s="136"/>
    </row>
    <row r="753" spans="2:17">
      <c r="B753" s="135"/>
      <c r="C753" s="135"/>
      <c r="D753" s="135"/>
      <c r="E753" s="135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</row>
    <row r="754" spans="2:17">
      <c r="B754" s="135"/>
      <c r="C754" s="135"/>
      <c r="D754" s="135"/>
      <c r="E754" s="135"/>
      <c r="F754" s="136"/>
      <c r="G754" s="136"/>
      <c r="H754" s="136"/>
      <c r="I754" s="136"/>
      <c r="J754" s="136"/>
      <c r="K754" s="136"/>
      <c r="L754" s="136"/>
      <c r="M754" s="136"/>
      <c r="N754" s="136"/>
      <c r="O754" s="136"/>
      <c r="P754" s="136"/>
      <c r="Q754" s="136"/>
    </row>
    <row r="755" spans="2:17">
      <c r="B755" s="135"/>
      <c r="C755" s="135"/>
      <c r="D755" s="135"/>
      <c r="E755" s="135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</row>
    <row r="756" spans="2:17">
      <c r="B756" s="135"/>
      <c r="C756" s="135"/>
      <c r="D756" s="135"/>
      <c r="E756" s="135"/>
      <c r="F756" s="136"/>
      <c r="G756" s="136"/>
      <c r="H756" s="136"/>
      <c r="I756" s="136"/>
      <c r="J756" s="136"/>
      <c r="K756" s="136"/>
      <c r="L756" s="136"/>
      <c r="M756" s="136"/>
      <c r="N756" s="136"/>
      <c r="O756" s="136"/>
      <c r="P756" s="136"/>
      <c r="Q756" s="136"/>
    </row>
    <row r="757" spans="2:17">
      <c r="B757" s="135"/>
      <c r="C757" s="135"/>
      <c r="D757" s="135"/>
      <c r="E757" s="135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</row>
    <row r="758" spans="2:17">
      <c r="B758" s="135"/>
      <c r="C758" s="135"/>
      <c r="D758" s="135"/>
      <c r="E758" s="135"/>
      <c r="F758" s="136"/>
      <c r="G758" s="136"/>
      <c r="H758" s="136"/>
      <c r="I758" s="136"/>
      <c r="J758" s="136"/>
      <c r="K758" s="136"/>
      <c r="L758" s="136"/>
      <c r="M758" s="136"/>
      <c r="N758" s="136"/>
      <c r="O758" s="136"/>
      <c r="P758" s="136"/>
      <c r="Q758" s="136"/>
    </row>
    <row r="759" spans="2:17">
      <c r="B759" s="135"/>
      <c r="C759" s="135"/>
      <c r="D759" s="135"/>
      <c r="E759" s="135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</row>
    <row r="760" spans="2:17">
      <c r="B760" s="135"/>
      <c r="C760" s="135"/>
      <c r="D760" s="135"/>
      <c r="E760" s="135"/>
      <c r="F760" s="136"/>
      <c r="G760" s="136"/>
      <c r="H760" s="136"/>
      <c r="I760" s="136"/>
      <c r="J760" s="136"/>
      <c r="K760" s="136"/>
      <c r="L760" s="136"/>
      <c r="M760" s="136"/>
      <c r="N760" s="136"/>
      <c r="O760" s="136"/>
      <c r="P760" s="136"/>
      <c r="Q760" s="136"/>
    </row>
    <row r="761" spans="2:17">
      <c r="B761" s="135"/>
      <c r="C761" s="135"/>
      <c r="D761" s="135"/>
      <c r="E761" s="135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</row>
    <row r="762" spans="2:17">
      <c r="B762" s="135"/>
      <c r="C762" s="135"/>
      <c r="D762" s="135"/>
      <c r="E762" s="135"/>
      <c r="F762" s="136"/>
      <c r="G762" s="136"/>
      <c r="H762" s="136"/>
      <c r="I762" s="136"/>
      <c r="J762" s="136"/>
      <c r="K762" s="136"/>
      <c r="L762" s="136"/>
      <c r="M762" s="136"/>
      <c r="N762" s="136"/>
      <c r="O762" s="136"/>
      <c r="P762" s="136"/>
      <c r="Q762" s="136"/>
    </row>
    <row r="763" spans="2:17">
      <c r="B763" s="135"/>
      <c r="C763" s="135"/>
      <c r="D763" s="135"/>
      <c r="E763" s="135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</row>
    <row r="764" spans="2:17">
      <c r="B764" s="135"/>
      <c r="C764" s="135"/>
      <c r="D764" s="135"/>
      <c r="E764" s="135"/>
      <c r="F764" s="136"/>
      <c r="G764" s="136"/>
      <c r="H764" s="136"/>
      <c r="I764" s="136"/>
      <c r="J764" s="136"/>
      <c r="K764" s="136"/>
      <c r="L764" s="136"/>
      <c r="M764" s="136"/>
      <c r="N764" s="136"/>
      <c r="O764" s="136"/>
      <c r="P764" s="136"/>
      <c r="Q764" s="136"/>
    </row>
    <row r="765" spans="2:17">
      <c r="B765" s="135"/>
      <c r="C765" s="135"/>
      <c r="D765" s="135"/>
      <c r="E765" s="135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</row>
    <row r="766" spans="2:17">
      <c r="B766" s="135"/>
      <c r="C766" s="135"/>
      <c r="D766" s="135"/>
      <c r="E766" s="135"/>
      <c r="F766" s="136"/>
      <c r="G766" s="136"/>
      <c r="H766" s="136"/>
      <c r="I766" s="136"/>
      <c r="J766" s="136"/>
      <c r="K766" s="136"/>
      <c r="L766" s="136"/>
      <c r="M766" s="136"/>
      <c r="N766" s="136"/>
      <c r="O766" s="136"/>
      <c r="P766" s="136"/>
      <c r="Q766" s="136"/>
    </row>
    <row r="767" spans="2:17">
      <c r="B767" s="135"/>
      <c r="C767" s="135"/>
      <c r="D767" s="135"/>
      <c r="E767" s="135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</row>
    <row r="768" spans="2:17">
      <c r="B768" s="135"/>
      <c r="C768" s="135"/>
      <c r="D768" s="135"/>
      <c r="E768" s="135"/>
      <c r="F768" s="136"/>
      <c r="G768" s="136"/>
      <c r="H768" s="136"/>
      <c r="I768" s="136"/>
      <c r="J768" s="136"/>
      <c r="K768" s="136"/>
      <c r="L768" s="136"/>
      <c r="M768" s="136"/>
      <c r="N768" s="136"/>
      <c r="O768" s="136"/>
      <c r="P768" s="136"/>
      <c r="Q768" s="136"/>
    </row>
    <row r="769" spans="2:17">
      <c r="B769" s="135"/>
      <c r="C769" s="135"/>
      <c r="D769" s="135"/>
      <c r="E769" s="135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</row>
    <row r="770" spans="2:17">
      <c r="B770" s="135"/>
      <c r="C770" s="135"/>
      <c r="D770" s="135"/>
      <c r="E770" s="135"/>
      <c r="F770" s="136"/>
      <c r="G770" s="136"/>
      <c r="H770" s="136"/>
      <c r="I770" s="136"/>
      <c r="J770" s="136"/>
      <c r="K770" s="136"/>
      <c r="L770" s="136"/>
      <c r="M770" s="136"/>
      <c r="N770" s="136"/>
      <c r="O770" s="136"/>
      <c r="P770" s="136"/>
      <c r="Q770" s="136"/>
    </row>
    <row r="771" spans="2:17">
      <c r="B771" s="135"/>
      <c r="C771" s="135"/>
      <c r="D771" s="135"/>
      <c r="E771" s="135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</row>
    <row r="772" spans="2:17">
      <c r="B772" s="135"/>
      <c r="C772" s="135"/>
      <c r="D772" s="135"/>
      <c r="E772" s="135"/>
      <c r="F772" s="136"/>
      <c r="G772" s="136"/>
      <c r="H772" s="136"/>
      <c r="I772" s="136"/>
      <c r="J772" s="136"/>
      <c r="K772" s="136"/>
      <c r="L772" s="136"/>
      <c r="M772" s="136"/>
      <c r="N772" s="136"/>
      <c r="O772" s="136"/>
      <c r="P772" s="136"/>
      <c r="Q772" s="136"/>
    </row>
    <row r="773" spans="2:17">
      <c r="B773" s="135"/>
      <c r="C773" s="135"/>
      <c r="D773" s="135"/>
      <c r="E773" s="135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</row>
    <row r="774" spans="2:17">
      <c r="B774" s="135"/>
      <c r="C774" s="135"/>
      <c r="D774" s="135"/>
      <c r="E774" s="135"/>
      <c r="F774" s="136"/>
      <c r="G774" s="136"/>
      <c r="H774" s="136"/>
      <c r="I774" s="136"/>
      <c r="J774" s="136"/>
      <c r="K774" s="136"/>
      <c r="L774" s="136"/>
      <c r="M774" s="136"/>
      <c r="N774" s="136"/>
      <c r="O774" s="136"/>
      <c r="P774" s="136"/>
      <c r="Q774" s="136"/>
    </row>
    <row r="775" spans="2:17">
      <c r="B775" s="135"/>
      <c r="C775" s="135"/>
      <c r="D775" s="135"/>
      <c r="E775" s="135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</row>
    <row r="776" spans="2:17">
      <c r="B776" s="135"/>
      <c r="C776" s="135"/>
      <c r="D776" s="135"/>
      <c r="E776" s="135"/>
      <c r="F776" s="136"/>
      <c r="G776" s="136"/>
      <c r="H776" s="136"/>
      <c r="I776" s="136"/>
      <c r="J776" s="136"/>
      <c r="K776" s="136"/>
      <c r="L776" s="136"/>
      <c r="M776" s="136"/>
      <c r="N776" s="136"/>
      <c r="O776" s="136"/>
      <c r="P776" s="136"/>
      <c r="Q776" s="136"/>
    </row>
    <row r="777" spans="2:17">
      <c r="B777" s="135"/>
      <c r="C777" s="135"/>
      <c r="D777" s="135"/>
      <c r="E777" s="135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</row>
    <row r="778" spans="2:17">
      <c r="B778" s="135"/>
      <c r="C778" s="135"/>
      <c r="D778" s="135"/>
      <c r="E778" s="135"/>
      <c r="F778" s="136"/>
      <c r="G778" s="136"/>
      <c r="H778" s="136"/>
      <c r="I778" s="136"/>
      <c r="J778" s="136"/>
      <c r="K778" s="136"/>
      <c r="L778" s="136"/>
      <c r="M778" s="136"/>
      <c r="N778" s="136"/>
      <c r="O778" s="136"/>
      <c r="P778" s="136"/>
      <c r="Q778" s="136"/>
    </row>
    <row r="779" spans="2:17">
      <c r="B779" s="135"/>
      <c r="C779" s="135"/>
      <c r="D779" s="135"/>
      <c r="E779" s="135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</row>
    <row r="780" spans="2:17">
      <c r="B780" s="135"/>
      <c r="C780" s="135"/>
      <c r="D780" s="135"/>
      <c r="E780" s="135"/>
      <c r="F780" s="136"/>
      <c r="G780" s="136"/>
      <c r="H780" s="136"/>
      <c r="I780" s="136"/>
      <c r="J780" s="136"/>
      <c r="K780" s="136"/>
      <c r="L780" s="136"/>
      <c r="M780" s="136"/>
      <c r="N780" s="136"/>
      <c r="O780" s="136"/>
      <c r="P780" s="136"/>
      <c r="Q780" s="136"/>
    </row>
    <row r="781" spans="2:17">
      <c r="B781" s="135"/>
      <c r="C781" s="135"/>
      <c r="D781" s="135"/>
      <c r="E781" s="135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</row>
    <row r="782" spans="2:17">
      <c r="B782" s="135"/>
      <c r="C782" s="135"/>
      <c r="D782" s="135"/>
      <c r="E782" s="135"/>
      <c r="F782" s="136"/>
      <c r="G782" s="136"/>
      <c r="H782" s="136"/>
      <c r="I782" s="136"/>
      <c r="J782" s="136"/>
      <c r="K782" s="136"/>
      <c r="L782" s="136"/>
      <c r="M782" s="136"/>
      <c r="N782" s="136"/>
      <c r="O782" s="136"/>
      <c r="P782" s="136"/>
      <c r="Q782" s="136"/>
    </row>
    <row r="783" spans="2:17">
      <c r="B783" s="135"/>
      <c r="C783" s="135"/>
      <c r="D783" s="135"/>
      <c r="E783" s="135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</row>
    <row r="784" spans="2:17">
      <c r="B784" s="135"/>
      <c r="C784" s="135"/>
      <c r="D784" s="135"/>
      <c r="E784" s="135"/>
      <c r="F784" s="136"/>
      <c r="G784" s="136"/>
      <c r="H784" s="136"/>
      <c r="I784" s="136"/>
      <c r="J784" s="136"/>
      <c r="K784" s="136"/>
      <c r="L784" s="136"/>
      <c r="M784" s="136"/>
      <c r="N784" s="136"/>
      <c r="O784" s="136"/>
      <c r="P784" s="136"/>
      <c r="Q784" s="136"/>
    </row>
    <row r="785" spans="2:17">
      <c r="B785" s="135"/>
      <c r="C785" s="135"/>
      <c r="D785" s="135"/>
      <c r="E785" s="135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</row>
    <row r="786" spans="2:17">
      <c r="B786" s="135"/>
      <c r="C786" s="135"/>
      <c r="D786" s="135"/>
      <c r="E786" s="135"/>
      <c r="F786" s="136"/>
      <c r="G786" s="136"/>
      <c r="H786" s="136"/>
      <c r="I786" s="136"/>
      <c r="J786" s="136"/>
      <c r="K786" s="136"/>
      <c r="L786" s="136"/>
      <c r="M786" s="136"/>
      <c r="N786" s="136"/>
      <c r="O786" s="136"/>
      <c r="P786" s="136"/>
      <c r="Q786" s="136"/>
    </row>
    <row r="787" spans="2:17">
      <c r="B787" s="135"/>
      <c r="C787" s="135"/>
      <c r="D787" s="135"/>
      <c r="E787" s="135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</row>
    <row r="788" spans="2:17">
      <c r="B788" s="135"/>
      <c r="C788" s="135"/>
      <c r="D788" s="135"/>
      <c r="E788" s="135"/>
      <c r="F788" s="136"/>
      <c r="G788" s="136"/>
      <c r="H788" s="136"/>
      <c r="I788" s="136"/>
      <c r="J788" s="136"/>
      <c r="K788" s="136"/>
      <c r="L788" s="136"/>
      <c r="M788" s="136"/>
      <c r="N788" s="136"/>
      <c r="O788" s="136"/>
      <c r="P788" s="136"/>
      <c r="Q788" s="136"/>
    </row>
    <row r="789" spans="2:17">
      <c r="B789" s="135"/>
      <c r="C789" s="135"/>
      <c r="D789" s="135"/>
      <c r="E789" s="135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</row>
    <row r="790" spans="2:17">
      <c r="B790" s="135"/>
      <c r="C790" s="135"/>
      <c r="D790" s="135"/>
      <c r="E790" s="135"/>
      <c r="F790" s="136"/>
      <c r="G790" s="136"/>
      <c r="H790" s="136"/>
      <c r="I790" s="136"/>
      <c r="J790" s="136"/>
      <c r="K790" s="136"/>
      <c r="L790" s="136"/>
      <c r="M790" s="136"/>
      <c r="N790" s="136"/>
      <c r="O790" s="136"/>
      <c r="P790" s="136"/>
      <c r="Q790" s="136"/>
    </row>
    <row r="791" spans="2:17">
      <c r="B791" s="135"/>
      <c r="C791" s="135"/>
      <c r="D791" s="135"/>
      <c r="E791" s="135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</row>
    <row r="792" spans="2:17">
      <c r="B792" s="135"/>
      <c r="C792" s="135"/>
      <c r="D792" s="135"/>
      <c r="E792" s="135"/>
      <c r="F792" s="136"/>
      <c r="G792" s="136"/>
      <c r="H792" s="136"/>
      <c r="I792" s="136"/>
      <c r="J792" s="136"/>
      <c r="K792" s="136"/>
      <c r="L792" s="136"/>
      <c r="M792" s="136"/>
      <c r="N792" s="136"/>
      <c r="O792" s="136"/>
      <c r="P792" s="136"/>
      <c r="Q792" s="136"/>
    </row>
    <row r="793" spans="2:17">
      <c r="B793" s="135"/>
      <c r="C793" s="135"/>
      <c r="D793" s="135"/>
      <c r="E793" s="135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</row>
    <row r="794" spans="2:17">
      <c r="B794" s="135"/>
      <c r="C794" s="135"/>
      <c r="D794" s="135"/>
      <c r="E794" s="135"/>
      <c r="F794" s="136"/>
      <c r="G794" s="136"/>
      <c r="H794" s="136"/>
      <c r="I794" s="136"/>
      <c r="J794" s="136"/>
      <c r="K794" s="136"/>
      <c r="L794" s="136"/>
      <c r="M794" s="136"/>
      <c r="N794" s="136"/>
      <c r="O794" s="136"/>
      <c r="P794" s="136"/>
      <c r="Q794" s="136"/>
    </row>
    <row r="795" spans="2:17">
      <c r="B795" s="135"/>
      <c r="C795" s="135"/>
      <c r="D795" s="135"/>
      <c r="E795" s="135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</row>
    <row r="796" spans="2:17">
      <c r="B796" s="135"/>
      <c r="C796" s="135"/>
      <c r="D796" s="135"/>
      <c r="E796" s="135"/>
      <c r="F796" s="136"/>
      <c r="G796" s="136"/>
      <c r="H796" s="136"/>
      <c r="I796" s="136"/>
      <c r="J796" s="136"/>
      <c r="K796" s="136"/>
      <c r="L796" s="136"/>
      <c r="M796" s="136"/>
      <c r="N796" s="136"/>
      <c r="O796" s="136"/>
      <c r="P796" s="136"/>
      <c r="Q796" s="136"/>
    </row>
    <row r="797" spans="2:17">
      <c r="B797" s="135"/>
      <c r="C797" s="135"/>
      <c r="D797" s="135"/>
      <c r="E797" s="135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</row>
    <row r="798" spans="2:17">
      <c r="B798" s="135"/>
      <c r="C798" s="135"/>
      <c r="D798" s="135"/>
      <c r="E798" s="135"/>
      <c r="F798" s="136"/>
      <c r="G798" s="136"/>
      <c r="H798" s="136"/>
      <c r="I798" s="136"/>
      <c r="J798" s="136"/>
      <c r="K798" s="136"/>
      <c r="L798" s="136"/>
      <c r="M798" s="136"/>
      <c r="N798" s="136"/>
      <c r="O798" s="136"/>
      <c r="P798" s="136"/>
      <c r="Q798" s="136"/>
    </row>
    <row r="799" spans="2:17">
      <c r="B799" s="135"/>
      <c r="C799" s="135"/>
      <c r="D799" s="135"/>
      <c r="E799" s="135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</row>
    <row r="800" spans="2:17">
      <c r="B800" s="135"/>
      <c r="C800" s="135"/>
      <c r="D800" s="135"/>
      <c r="E800" s="135"/>
      <c r="F800" s="136"/>
      <c r="G800" s="136"/>
      <c r="H800" s="136"/>
      <c r="I800" s="136"/>
      <c r="J800" s="136"/>
      <c r="K800" s="136"/>
      <c r="L800" s="136"/>
      <c r="M800" s="136"/>
      <c r="N800" s="136"/>
      <c r="O800" s="136"/>
      <c r="P800" s="136"/>
      <c r="Q800" s="136"/>
    </row>
    <row r="801" spans="2:17">
      <c r="B801" s="135"/>
      <c r="C801" s="135"/>
      <c r="D801" s="135"/>
      <c r="E801" s="135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</row>
    <row r="802" spans="2:17">
      <c r="B802" s="135"/>
      <c r="C802" s="135"/>
      <c r="D802" s="135"/>
      <c r="E802" s="135"/>
      <c r="F802" s="136"/>
      <c r="G802" s="136"/>
      <c r="H802" s="136"/>
      <c r="I802" s="136"/>
      <c r="J802" s="136"/>
      <c r="K802" s="136"/>
      <c r="L802" s="136"/>
      <c r="M802" s="136"/>
      <c r="N802" s="136"/>
      <c r="O802" s="136"/>
      <c r="P802" s="136"/>
      <c r="Q802" s="136"/>
    </row>
    <row r="803" spans="2:17">
      <c r="B803" s="135"/>
      <c r="C803" s="135"/>
      <c r="D803" s="135"/>
      <c r="E803" s="135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</row>
    <row r="804" spans="2:17">
      <c r="B804" s="135"/>
      <c r="C804" s="135"/>
      <c r="D804" s="135"/>
      <c r="E804" s="135"/>
      <c r="F804" s="136"/>
      <c r="G804" s="136"/>
      <c r="H804" s="136"/>
      <c r="I804" s="136"/>
      <c r="J804" s="136"/>
      <c r="K804" s="136"/>
      <c r="L804" s="136"/>
      <c r="M804" s="136"/>
      <c r="N804" s="136"/>
      <c r="O804" s="136"/>
      <c r="P804" s="136"/>
      <c r="Q804" s="136"/>
    </row>
    <row r="805" spans="2:17">
      <c r="B805" s="135"/>
      <c r="C805" s="135"/>
      <c r="D805" s="135"/>
      <c r="E805" s="135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</row>
    <row r="806" spans="2:17">
      <c r="B806" s="135"/>
      <c r="C806" s="135"/>
      <c r="D806" s="135"/>
      <c r="E806" s="135"/>
      <c r="F806" s="136"/>
      <c r="G806" s="136"/>
      <c r="H806" s="136"/>
      <c r="I806" s="136"/>
      <c r="J806" s="136"/>
      <c r="K806" s="136"/>
      <c r="L806" s="136"/>
      <c r="M806" s="136"/>
      <c r="N806" s="136"/>
      <c r="O806" s="136"/>
      <c r="P806" s="136"/>
      <c r="Q806" s="136"/>
    </row>
    <row r="807" spans="2:17">
      <c r="B807" s="135"/>
      <c r="C807" s="135"/>
      <c r="D807" s="135"/>
      <c r="E807" s="135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</row>
    <row r="808" spans="2:17">
      <c r="B808" s="135"/>
      <c r="C808" s="135"/>
      <c r="D808" s="135"/>
      <c r="E808" s="135"/>
      <c r="F808" s="136"/>
      <c r="G808" s="136"/>
      <c r="H808" s="136"/>
      <c r="I808" s="136"/>
      <c r="J808" s="136"/>
      <c r="K808" s="136"/>
      <c r="L808" s="136"/>
      <c r="M808" s="136"/>
      <c r="N808" s="136"/>
      <c r="O808" s="136"/>
      <c r="P808" s="136"/>
      <c r="Q808" s="136"/>
    </row>
    <row r="809" spans="2:17">
      <c r="B809" s="135"/>
      <c r="C809" s="135"/>
      <c r="D809" s="135"/>
      <c r="E809" s="135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</row>
    <row r="810" spans="2:17">
      <c r="B810" s="135"/>
      <c r="C810" s="135"/>
      <c r="D810" s="135"/>
      <c r="E810" s="135"/>
      <c r="F810" s="136"/>
      <c r="G810" s="136"/>
      <c r="H810" s="136"/>
      <c r="I810" s="136"/>
      <c r="J810" s="136"/>
      <c r="K810" s="136"/>
      <c r="L810" s="136"/>
      <c r="M810" s="136"/>
      <c r="N810" s="136"/>
      <c r="O810" s="136"/>
      <c r="P810" s="136"/>
      <c r="Q810" s="136"/>
    </row>
    <row r="811" spans="2:17">
      <c r="B811" s="135"/>
      <c r="C811" s="135"/>
      <c r="D811" s="135"/>
      <c r="E811" s="135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</row>
    <row r="812" spans="2:17">
      <c r="B812" s="135"/>
      <c r="C812" s="135"/>
      <c r="D812" s="135"/>
      <c r="E812" s="135"/>
      <c r="F812" s="136"/>
      <c r="G812" s="136"/>
      <c r="H812" s="136"/>
      <c r="I812" s="136"/>
      <c r="J812" s="136"/>
      <c r="K812" s="136"/>
      <c r="L812" s="136"/>
      <c r="M812" s="136"/>
      <c r="N812" s="136"/>
      <c r="O812" s="136"/>
      <c r="P812" s="136"/>
      <c r="Q812" s="136"/>
    </row>
    <row r="813" spans="2:17">
      <c r="B813" s="135"/>
      <c r="C813" s="135"/>
      <c r="D813" s="135"/>
      <c r="E813" s="135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</row>
    <row r="814" spans="2:17">
      <c r="B814" s="135"/>
      <c r="C814" s="135"/>
      <c r="D814" s="135"/>
      <c r="E814" s="135"/>
      <c r="F814" s="136"/>
      <c r="G814" s="136"/>
      <c r="H814" s="136"/>
      <c r="I814" s="136"/>
      <c r="J814" s="136"/>
      <c r="K814" s="136"/>
      <c r="L814" s="136"/>
      <c r="M814" s="136"/>
      <c r="N814" s="136"/>
      <c r="O814" s="136"/>
      <c r="P814" s="136"/>
      <c r="Q814" s="136"/>
    </row>
    <row r="815" spans="2:17">
      <c r="B815" s="135"/>
      <c r="C815" s="135"/>
      <c r="D815" s="135"/>
      <c r="E815" s="135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</row>
    <row r="816" spans="2:17">
      <c r="B816" s="135"/>
      <c r="C816" s="135"/>
      <c r="D816" s="135"/>
      <c r="E816" s="135"/>
      <c r="F816" s="136"/>
      <c r="G816" s="136"/>
      <c r="H816" s="136"/>
      <c r="I816" s="136"/>
      <c r="J816" s="136"/>
      <c r="K816" s="136"/>
      <c r="L816" s="136"/>
      <c r="M816" s="136"/>
      <c r="N816" s="136"/>
      <c r="O816" s="136"/>
      <c r="P816" s="136"/>
      <c r="Q816" s="136"/>
    </row>
    <row r="817" spans="2:17">
      <c r="B817" s="135"/>
      <c r="C817" s="135"/>
      <c r="D817" s="135"/>
      <c r="E817" s="135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</row>
    <row r="818" spans="2:17">
      <c r="B818" s="135"/>
      <c r="C818" s="135"/>
      <c r="D818" s="135"/>
      <c r="E818" s="135"/>
      <c r="F818" s="136"/>
      <c r="G818" s="136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</row>
    <row r="819" spans="2:17">
      <c r="B819" s="135"/>
      <c r="C819" s="135"/>
      <c r="D819" s="135"/>
      <c r="E819" s="135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</row>
    <row r="820" spans="2:17">
      <c r="B820" s="135"/>
      <c r="C820" s="135"/>
      <c r="D820" s="135"/>
      <c r="E820" s="135"/>
      <c r="F820" s="136"/>
      <c r="G820" s="136"/>
      <c r="H820" s="136"/>
      <c r="I820" s="136"/>
      <c r="J820" s="136"/>
      <c r="K820" s="136"/>
      <c r="L820" s="136"/>
      <c r="M820" s="136"/>
      <c r="N820" s="136"/>
      <c r="O820" s="136"/>
      <c r="P820" s="136"/>
      <c r="Q820" s="136"/>
    </row>
    <row r="821" spans="2:17">
      <c r="B821" s="135"/>
      <c r="C821" s="135"/>
      <c r="D821" s="135"/>
      <c r="E821" s="135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</row>
    <row r="822" spans="2:17">
      <c r="B822" s="135"/>
      <c r="C822" s="135"/>
      <c r="D822" s="135"/>
      <c r="E822" s="135"/>
      <c r="F822" s="136"/>
      <c r="G822" s="136"/>
      <c r="H822" s="136"/>
      <c r="I822" s="136"/>
      <c r="J822" s="136"/>
      <c r="K822" s="136"/>
      <c r="L822" s="136"/>
      <c r="M822" s="136"/>
      <c r="N822" s="136"/>
      <c r="O822" s="136"/>
      <c r="P822" s="136"/>
      <c r="Q822" s="136"/>
    </row>
    <row r="823" spans="2:17">
      <c r="B823" s="135"/>
      <c r="C823" s="135"/>
      <c r="D823" s="135"/>
      <c r="E823" s="135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</row>
    <row r="824" spans="2:17">
      <c r="B824" s="135"/>
      <c r="C824" s="135"/>
      <c r="D824" s="135"/>
      <c r="E824" s="135"/>
      <c r="F824" s="136"/>
      <c r="G824" s="136"/>
      <c r="H824" s="136"/>
      <c r="I824" s="136"/>
      <c r="J824" s="136"/>
      <c r="K824" s="136"/>
      <c r="L824" s="136"/>
      <c r="M824" s="136"/>
      <c r="N824" s="136"/>
      <c r="O824" s="136"/>
      <c r="P824" s="136"/>
      <c r="Q824" s="136"/>
    </row>
    <row r="825" spans="2:17">
      <c r="B825" s="135"/>
      <c r="C825" s="135"/>
      <c r="D825" s="135"/>
      <c r="E825" s="135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</row>
    <row r="826" spans="2:17">
      <c r="B826" s="135"/>
      <c r="C826" s="135"/>
      <c r="D826" s="135"/>
      <c r="E826" s="135"/>
      <c r="F826" s="136"/>
      <c r="G826" s="136"/>
      <c r="H826" s="136"/>
      <c r="I826" s="136"/>
      <c r="J826" s="136"/>
      <c r="K826" s="136"/>
      <c r="L826" s="136"/>
      <c r="M826" s="136"/>
      <c r="N826" s="136"/>
      <c r="O826" s="136"/>
      <c r="P826" s="136"/>
      <c r="Q826" s="136"/>
    </row>
    <row r="827" spans="2:17">
      <c r="B827" s="135"/>
      <c r="C827" s="135"/>
      <c r="D827" s="135"/>
      <c r="E827" s="135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</row>
    <row r="828" spans="2:17">
      <c r="B828" s="135"/>
      <c r="C828" s="135"/>
      <c r="D828" s="135"/>
      <c r="E828" s="135"/>
      <c r="F828" s="136"/>
      <c r="G828" s="136"/>
      <c r="H828" s="136"/>
      <c r="I828" s="136"/>
      <c r="J828" s="136"/>
      <c r="K828" s="136"/>
      <c r="L828" s="136"/>
      <c r="M828" s="136"/>
      <c r="N828" s="136"/>
      <c r="O828" s="136"/>
      <c r="P828" s="136"/>
      <c r="Q828" s="136"/>
    </row>
    <row r="829" spans="2:17">
      <c r="B829" s="135"/>
      <c r="C829" s="135"/>
      <c r="D829" s="135"/>
      <c r="E829" s="135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</row>
    <row r="830" spans="2:17">
      <c r="B830" s="135"/>
      <c r="C830" s="135"/>
      <c r="D830" s="135"/>
      <c r="E830" s="135"/>
      <c r="F830" s="136"/>
      <c r="G830" s="136"/>
      <c r="H830" s="136"/>
      <c r="I830" s="136"/>
      <c r="J830" s="136"/>
      <c r="K830" s="136"/>
      <c r="L830" s="136"/>
      <c r="M830" s="136"/>
      <c r="N830" s="136"/>
      <c r="O830" s="136"/>
      <c r="P830" s="136"/>
      <c r="Q830" s="136"/>
    </row>
    <row r="831" spans="2:17">
      <c r="B831" s="135"/>
      <c r="C831" s="135"/>
      <c r="D831" s="135"/>
      <c r="E831" s="135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</row>
    <row r="832" spans="2:17">
      <c r="B832" s="135"/>
      <c r="C832" s="135"/>
      <c r="D832" s="135"/>
      <c r="E832" s="135"/>
      <c r="F832" s="136"/>
      <c r="G832" s="136"/>
      <c r="H832" s="136"/>
      <c r="I832" s="136"/>
      <c r="J832" s="136"/>
      <c r="K832" s="136"/>
      <c r="L832" s="136"/>
      <c r="M832" s="136"/>
      <c r="N832" s="136"/>
      <c r="O832" s="136"/>
      <c r="P832" s="136"/>
      <c r="Q832" s="136"/>
    </row>
    <row r="833" spans="2:17">
      <c r="B833" s="135"/>
      <c r="C833" s="135"/>
      <c r="D833" s="135"/>
      <c r="E833" s="135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</row>
    <row r="834" spans="2:17">
      <c r="B834" s="135"/>
      <c r="C834" s="135"/>
      <c r="D834" s="135"/>
      <c r="E834" s="135"/>
      <c r="F834" s="136"/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</row>
    <row r="835" spans="2:17">
      <c r="B835" s="135"/>
      <c r="C835" s="135"/>
      <c r="D835" s="135"/>
      <c r="E835" s="135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</row>
    <row r="836" spans="2:17">
      <c r="B836" s="135"/>
      <c r="C836" s="135"/>
      <c r="D836" s="135"/>
      <c r="E836" s="135"/>
      <c r="F836" s="136"/>
      <c r="G836" s="136"/>
      <c r="H836" s="136"/>
      <c r="I836" s="136"/>
      <c r="J836" s="136"/>
      <c r="K836" s="136"/>
      <c r="L836" s="136"/>
      <c r="M836" s="136"/>
      <c r="N836" s="136"/>
      <c r="O836" s="136"/>
      <c r="P836" s="136"/>
      <c r="Q836" s="136"/>
    </row>
    <row r="837" spans="2:17">
      <c r="B837" s="135"/>
      <c r="C837" s="135"/>
      <c r="D837" s="135"/>
      <c r="E837" s="135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</row>
    <row r="838" spans="2:17">
      <c r="B838" s="135"/>
      <c r="C838" s="135"/>
      <c r="D838" s="135"/>
      <c r="E838" s="135"/>
      <c r="F838" s="136"/>
      <c r="G838" s="136"/>
      <c r="H838" s="136"/>
      <c r="I838" s="136"/>
      <c r="J838" s="136"/>
      <c r="K838" s="136"/>
      <c r="L838" s="136"/>
      <c r="M838" s="136"/>
      <c r="N838" s="136"/>
      <c r="O838" s="136"/>
      <c r="P838" s="136"/>
      <c r="Q838" s="136"/>
    </row>
    <row r="839" spans="2:17">
      <c r="B839" s="135"/>
      <c r="C839" s="135"/>
      <c r="D839" s="135"/>
      <c r="E839" s="135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</row>
    <row r="840" spans="2:17">
      <c r="B840" s="135"/>
      <c r="C840" s="135"/>
      <c r="D840" s="135"/>
      <c r="E840" s="135"/>
      <c r="F840" s="136"/>
      <c r="G840" s="136"/>
      <c r="H840" s="136"/>
      <c r="I840" s="136"/>
      <c r="J840" s="136"/>
      <c r="K840" s="136"/>
      <c r="L840" s="136"/>
      <c r="M840" s="136"/>
      <c r="N840" s="136"/>
      <c r="O840" s="136"/>
      <c r="P840" s="136"/>
      <c r="Q840" s="136"/>
    </row>
    <row r="841" spans="2:17">
      <c r="B841" s="135"/>
      <c r="C841" s="135"/>
      <c r="D841" s="135"/>
      <c r="E841" s="135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</row>
    <row r="842" spans="2:17">
      <c r="B842" s="135"/>
      <c r="C842" s="135"/>
      <c r="D842" s="135"/>
      <c r="E842" s="135"/>
      <c r="F842" s="136"/>
      <c r="G842" s="136"/>
      <c r="H842" s="136"/>
      <c r="I842" s="136"/>
      <c r="J842" s="136"/>
      <c r="K842" s="136"/>
      <c r="L842" s="136"/>
      <c r="M842" s="136"/>
      <c r="N842" s="136"/>
      <c r="O842" s="136"/>
      <c r="P842" s="136"/>
      <c r="Q842" s="136"/>
    </row>
    <row r="843" spans="2:17">
      <c r="B843" s="135"/>
      <c r="C843" s="135"/>
      <c r="D843" s="135"/>
      <c r="E843" s="135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</row>
    <row r="844" spans="2:17">
      <c r="B844" s="135"/>
      <c r="C844" s="135"/>
      <c r="D844" s="135"/>
      <c r="E844" s="135"/>
      <c r="F844" s="136"/>
      <c r="G844" s="136"/>
      <c r="H844" s="136"/>
      <c r="I844" s="136"/>
      <c r="J844" s="136"/>
      <c r="K844" s="136"/>
      <c r="L844" s="136"/>
      <c r="M844" s="136"/>
      <c r="N844" s="136"/>
      <c r="O844" s="136"/>
      <c r="P844" s="136"/>
      <c r="Q844" s="136"/>
    </row>
    <row r="845" spans="2:17">
      <c r="B845" s="135"/>
      <c r="C845" s="135"/>
      <c r="D845" s="135"/>
      <c r="E845" s="135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</row>
    <row r="846" spans="2:17">
      <c r="B846" s="135"/>
      <c r="C846" s="135"/>
      <c r="D846" s="135"/>
      <c r="E846" s="135"/>
      <c r="F846" s="136"/>
      <c r="G846" s="136"/>
      <c r="H846" s="136"/>
      <c r="I846" s="136"/>
      <c r="J846" s="136"/>
      <c r="K846" s="136"/>
      <c r="L846" s="136"/>
      <c r="M846" s="136"/>
      <c r="N846" s="136"/>
      <c r="O846" s="136"/>
      <c r="P846" s="136"/>
      <c r="Q846" s="136"/>
    </row>
    <row r="847" spans="2:17">
      <c r="B847" s="135"/>
      <c r="C847" s="135"/>
      <c r="D847" s="135"/>
      <c r="E847" s="135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</row>
    <row r="848" spans="2:17">
      <c r="B848" s="135"/>
      <c r="C848" s="135"/>
      <c r="D848" s="135"/>
      <c r="E848" s="135"/>
      <c r="F848" s="136"/>
      <c r="G848" s="136"/>
      <c r="H848" s="136"/>
      <c r="I848" s="136"/>
      <c r="J848" s="136"/>
      <c r="K848" s="136"/>
      <c r="L848" s="136"/>
      <c r="M848" s="136"/>
      <c r="N848" s="136"/>
      <c r="O848" s="136"/>
      <c r="P848" s="136"/>
      <c r="Q848" s="136"/>
    </row>
    <row r="849" spans="2:17">
      <c r="B849" s="135"/>
      <c r="C849" s="135"/>
      <c r="D849" s="135"/>
      <c r="E849" s="135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</row>
    <row r="850" spans="2:17">
      <c r="B850" s="135"/>
      <c r="C850" s="135"/>
      <c r="D850" s="135"/>
      <c r="E850" s="135"/>
      <c r="F850" s="136"/>
      <c r="G850" s="136"/>
      <c r="H850" s="136"/>
      <c r="I850" s="136"/>
      <c r="J850" s="136"/>
      <c r="K850" s="136"/>
      <c r="L850" s="136"/>
      <c r="M850" s="136"/>
      <c r="N850" s="136"/>
      <c r="O850" s="136"/>
      <c r="P850" s="136"/>
      <c r="Q850" s="136"/>
    </row>
    <row r="851" spans="2:17">
      <c r="B851" s="135"/>
      <c r="C851" s="135"/>
      <c r="D851" s="135"/>
      <c r="E851" s="135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</row>
    <row r="852" spans="2:17">
      <c r="B852" s="135"/>
      <c r="C852" s="135"/>
      <c r="D852" s="135"/>
      <c r="E852" s="135"/>
      <c r="F852" s="136"/>
      <c r="G852" s="136"/>
      <c r="H852" s="136"/>
      <c r="I852" s="136"/>
      <c r="J852" s="136"/>
      <c r="K852" s="136"/>
      <c r="L852" s="136"/>
      <c r="M852" s="136"/>
      <c r="N852" s="136"/>
      <c r="O852" s="136"/>
      <c r="P852" s="136"/>
      <c r="Q852" s="136"/>
    </row>
    <row r="853" spans="2:17">
      <c r="B853" s="135"/>
      <c r="C853" s="135"/>
      <c r="D853" s="135"/>
      <c r="E853" s="135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</row>
    <row r="854" spans="2:17">
      <c r="B854" s="135"/>
      <c r="C854" s="135"/>
      <c r="D854" s="135"/>
      <c r="E854" s="135"/>
      <c r="F854" s="136"/>
      <c r="G854" s="136"/>
      <c r="H854" s="136"/>
      <c r="I854" s="136"/>
      <c r="J854" s="136"/>
      <c r="K854" s="136"/>
      <c r="L854" s="136"/>
      <c r="M854" s="136"/>
      <c r="N854" s="136"/>
      <c r="O854" s="136"/>
      <c r="P854" s="136"/>
      <c r="Q854" s="136"/>
    </row>
    <row r="855" spans="2:17">
      <c r="B855" s="135"/>
      <c r="C855" s="135"/>
      <c r="D855" s="135"/>
      <c r="E855" s="135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</row>
    <row r="856" spans="2:17">
      <c r="B856" s="135"/>
      <c r="C856" s="135"/>
      <c r="D856" s="135"/>
      <c r="E856" s="135"/>
      <c r="F856" s="136"/>
      <c r="G856" s="136"/>
      <c r="H856" s="136"/>
      <c r="I856" s="136"/>
      <c r="J856" s="136"/>
      <c r="K856" s="136"/>
      <c r="L856" s="136"/>
      <c r="M856" s="136"/>
      <c r="N856" s="136"/>
      <c r="O856" s="136"/>
      <c r="P856" s="136"/>
      <c r="Q856" s="136"/>
    </row>
    <row r="857" spans="2:17">
      <c r="B857" s="135"/>
      <c r="C857" s="135"/>
      <c r="D857" s="135"/>
      <c r="E857" s="135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</row>
    <row r="858" spans="2:17">
      <c r="B858" s="135"/>
      <c r="C858" s="135"/>
      <c r="D858" s="135"/>
      <c r="E858" s="135"/>
      <c r="F858" s="136"/>
      <c r="G858" s="136"/>
      <c r="H858" s="136"/>
      <c r="I858" s="136"/>
      <c r="J858" s="136"/>
      <c r="K858" s="136"/>
      <c r="L858" s="136"/>
      <c r="M858" s="136"/>
      <c r="N858" s="136"/>
      <c r="O858" s="136"/>
      <c r="P858" s="136"/>
      <c r="Q858" s="136"/>
    </row>
    <row r="859" spans="2:17">
      <c r="B859" s="135"/>
      <c r="C859" s="135"/>
      <c r="D859" s="135"/>
      <c r="E859" s="135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</row>
    <row r="860" spans="2:17">
      <c r="B860" s="135"/>
      <c r="C860" s="135"/>
      <c r="D860" s="135"/>
      <c r="E860" s="135"/>
      <c r="F860" s="136"/>
      <c r="G860" s="136"/>
      <c r="H860" s="136"/>
      <c r="I860" s="136"/>
      <c r="J860" s="136"/>
      <c r="K860" s="136"/>
      <c r="L860" s="136"/>
      <c r="M860" s="136"/>
      <c r="N860" s="136"/>
      <c r="O860" s="136"/>
      <c r="P860" s="136"/>
      <c r="Q860" s="136"/>
    </row>
    <row r="861" spans="2:17">
      <c r="B861" s="135"/>
      <c r="C861" s="135"/>
      <c r="D861" s="135"/>
      <c r="E861" s="135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</row>
    <row r="862" spans="2:17">
      <c r="B862" s="135"/>
      <c r="C862" s="135"/>
      <c r="D862" s="135"/>
      <c r="E862" s="135"/>
      <c r="F862" s="136"/>
      <c r="G862" s="136"/>
      <c r="H862" s="136"/>
      <c r="I862" s="136"/>
      <c r="J862" s="136"/>
      <c r="K862" s="136"/>
      <c r="L862" s="136"/>
      <c r="M862" s="136"/>
      <c r="N862" s="136"/>
      <c r="O862" s="136"/>
      <c r="P862" s="136"/>
      <c r="Q862" s="136"/>
    </row>
    <row r="863" spans="2:17">
      <c r="B863" s="135"/>
      <c r="C863" s="135"/>
      <c r="D863" s="135"/>
      <c r="E863" s="135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</row>
    <row r="864" spans="2:17">
      <c r="B864" s="135"/>
      <c r="C864" s="135"/>
      <c r="D864" s="135"/>
      <c r="E864" s="135"/>
      <c r="F864" s="136"/>
      <c r="G864" s="136"/>
      <c r="H864" s="136"/>
      <c r="I864" s="136"/>
      <c r="J864" s="136"/>
      <c r="K864" s="136"/>
      <c r="L864" s="136"/>
      <c r="M864" s="136"/>
      <c r="N864" s="136"/>
      <c r="O864" s="136"/>
      <c r="P864" s="136"/>
      <c r="Q864" s="136"/>
    </row>
    <row r="865" spans="2:17">
      <c r="B865" s="135"/>
      <c r="C865" s="135"/>
      <c r="D865" s="135"/>
      <c r="E865" s="135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</row>
    <row r="866" spans="2:17">
      <c r="B866" s="135"/>
      <c r="C866" s="135"/>
      <c r="D866" s="135"/>
      <c r="E866" s="135"/>
      <c r="F866" s="136"/>
      <c r="G866" s="136"/>
      <c r="H866" s="136"/>
      <c r="I866" s="136"/>
      <c r="J866" s="136"/>
      <c r="K866" s="136"/>
      <c r="L866" s="136"/>
      <c r="M866" s="136"/>
      <c r="N866" s="136"/>
      <c r="O866" s="136"/>
      <c r="P866" s="136"/>
      <c r="Q866" s="136"/>
    </row>
    <row r="867" spans="2:17">
      <c r="B867" s="135"/>
      <c r="C867" s="135"/>
      <c r="D867" s="135"/>
      <c r="E867" s="135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</row>
    <row r="868" spans="2:17">
      <c r="B868" s="135"/>
      <c r="C868" s="135"/>
      <c r="D868" s="135"/>
      <c r="E868" s="135"/>
      <c r="F868" s="136"/>
      <c r="G868" s="136"/>
      <c r="H868" s="136"/>
      <c r="I868" s="136"/>
      <c r="J868" s="136"/>
      <c r="K868" s="136"/>
      <c r="L868" s="136"/>
      <c r="M868" s="136"/>
      <c r="N868" s="136"/>
      <c r="O868" s="136"/>
      <c r="P868" s="136"/>
      <c r="Q868" s="136"/>
    </row>
    <row r="869" spans="2:17">
      <c r="B869" s="135"/>
      <c r="C869" s="135"/>
      <c r="D869" s="135"/>
      <c r="E869" s="135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</row>
    <row r="870" spans="2:17">
      <c r="B870" s="135"/>
      <c r="C870" s="135"/>
      <c r="D870" s="135"/>
      <c r="E870" s="135"/>
      <c r="F870" s="136"/>
      <c r="G870" s="136"/>
      <c r="H870" s="136"/>
      <c r="I870" s="136"/>
      <c r="J870" s="136"/>
      <c r="K870" s="136"/>
      <c r="L870" s="136"/>
      <c r="M870" s="136"/>
      <c r="N870" s="136"/>
      <c r="O870" s="136"/>
      <c r="P870" s="136"/>
      <c r="Q870" s="136"/>
    </row>
    <row r="871" spans="2:17">
      <c r="B871" s="135"/>
      <c r="C871" s="135"/>
      <c r="D871" s="135"/>
      <c r="E871" s="135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</row>
    <row r="872" spans="2:17">
      <c r="B872" s="135"/>
      <c r="C872" s="135"/>
      <c r="D872" s="135"/>
      <c r="E872" s="135"/>
      <c r="F872" s="136"/>
      <c r="G872" s="136"/>
      <c r="H872" s="136"/>
      <c r="I872" s="136"/>
      <c r="J872" s="136"/>
      <c r="K872" s="136"/>
      <c r="L872" s="136"/>
      <c r="M872" s="136"/>
      <c r="N872" s="136"/>
      <c r="O872" s="136"/>
      <c r="P872" s="136"/>
      <c r="Q872" s="136"/>
    </row>
    <row r="873" spans="2:17">
      <c r="B873" s="135"/>
      <c r="C873" s="135"/>
      <c r="D873" s="135"/>
      <c r="E873" s="135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</row>
    <row r="874" spans="2:17">
      <c r="B874" s="135"/>
      <c r="C874" s="135"/>
      <c r="D874" s="135"/>
      <c r="E874" s="135"/>
      <c r="F874" s="136"/>
      <c r="G874" s="136"/>
      <c r="H874" s="136"/>
      <c r="I874" s="136"/>
      <c r="J874" s="136"/>
      <c r="K874" s="136"/>
      <c r="L874" s="136"/>
      <c r="M874" s="136"/>
      <c r="N874" s="136"/>
      <c r="O874" s="136"/>
      <c r="P874" s="136"/>
      <c r="Q874" s="136"/>
    </row>
    <row r="875" spans="2:17">
      <c r="B875" s="135"/>
      <c r="C875" s="135"/>
      <c r="D875" s="135"/>
      <c r="E875" s="135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</row>
    <row r="876" spans="2:17">
      <c r="B876" s="135"/>
      <c r="C876" s="135"/>
      <c r="D876" s="135"/>
      <c r="E876" s="135"/>
      <c r="F876" s="136"/>
      <c r="G876" s="136"/>
      <c r="H876" s="136"/>
      <c r="I876" s="136"/>
      <c r="J876" s="136"/>
      <c r="K876" s="136"/>
      <c r="L876" s="136"/>
      <c r="M876" s="136"/>
      <c r="N876" s="136"/>
      <c r="O876" s="136"/>
      <c r="P876" s="136"/>
      <c r="Q876" s="136"/>
    </row>
    <row r="877" spans="2:17">
      <c r="B877" s="135"/>
      <c r="C877" s="135"/>
      <c r="D877" s="135"/>
      <c r="E877" s="135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</row>
    <row r="878" spans="2:17">
      <c r="B878" s="135"/>
      <c r="C878" s="135"/>
      <c r="D878" s="135"/>
      <c r="E878" s="135"/>
      <c r="F878" s="136"/>
      <c r="G878" s="136"/>
      <c r="H878" s="136"/>
      <c r="I878" s="136"/>
      <c r="J878" s="136"/>
      <c r="K878" s="136"/>
      <c r="L878" s="136"/>
      <c r="M878" s="136"/>
      <c r="N878" s="136"/>
      <c r="O878" s="136"/>
      <c r="P878" s="136"/>
      <c r="Q878" s="136"/>
    </row>
    <row r="879" spans="2:17">
      <c r="B879" s="135"/>
      <c r="C879" s="135"/>
      <c r="D879" s="135"/>
      <c r="E879" s="135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</row>
    <row r="880" spans="2:17">
      <c r="B880" s="135"/>
      <c r="C880" s="135"/>
      <c r="D880" s="135"/>
      <c r="E880" s="135"/>
      <c r="F880" s="136"/>
      <c r="G880" s="136"/>
      <c r="H880" s="136"/>
      <c r="I880" s="136"/>
      <c r="J880" s="136"/>
      <c r="K880" s="136"/>
      <c r="L880" s="136"/>
      <c r="M880" s="136"/>
      <c r="N880" s="136"/>
      <c r="O880" s="136"/>
      <c r="P880" s="136"/>
      <c r="Q880" s="136"/>
    </row>
    <row r="881" spans="2:17">
      <c r="B881" s="135"/>
      <c r="C881" s="135"/>
      <c r="D881" s="135"/>
      <c r="E881" s="135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</row>
    <row r="882" spans="2:17">
      <c r="B882" s="135"/>
      <c r="C882" s="135"/>
      <c r="D882" s="135"/>
      <c r="E882" s="135"/>
      <c r="F882" s="136"/>
      <c r="G882" s="136"/>
      <c r="H882" s="136"/>
      <c r="I882" s="136"/>
      <c r="J882" s="136"/>
      <c r="K882" s="136"/>
      <c r="L882" s="136"/>
      <c r="M882" s="136"/>
      <c r="N882" s="136"/>
      <c r="O882" s="136"/>
      <c r="P882" s="136"/>
      <c r="Q882" s="136"/>
    </row>
    <row r="883" spans="2:17">
      <c r="B883" s="135"/>
      <c r="C883" s="135"/>
      <c r="D883" s="135"/>
      <c r="E883" s="135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</row>
    <row r="884" spans="2:17">
      <c r="B884" s="135"/>
      <c r="C884" s="135"/>
      <c r="D884" s="135"/>
      <c r="E884" s="135"/>
      <c r="F884" s="136"/>
      <c r="G884" s="136"/>
      <c r="H884" s="136"/>
      <c r="I884" s="136"/>
      <c r="J884" s="136"/>
      <c r="K884" s="136"/>
      <c r="L884" s="136"/>
      <c r="M884" s="136"/>
      <c r="N884" s="136"/>
      <c r="O884" s="136"/>
      <c r="P884" s="136"/>
      <c r="Q884" s="136"/>
    </row>
    <row r="885" spans="2:17">
      <c r="B885" s="135"/>
      <c r="C885" s="135"/>
      <c r="D885" s="135"/>
      <c r="E885" s="135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</row>
    <row r="886" spans="2:17">
      <c r="B886" s="135"/>
      <c r="C886" s="135"/>
      <c r="D886" s="135"/>
      <c r="E886" s="135"/>
      <c r="F886" s="136"/>
      <c r="G886" s="136"/>
      <c r="H886" s="136"/>
      <c r="I886" s="136"/>
      <c r="J886" s="136"/>
      <c r="K886" s="136"/>
      <c r="L886" s="136"/>
      <c r="M886" s="136"/>
      <c r="N886" s="136"/>
      <c r="O886" s="136"/>
      <c r="P886" s="136"/>
      <c r="Q886" s="136"/>
    </row>
    <row r="887" spans="2:17">
      <c r="B887" s="135"/>
      <c r="C887" s="135"/>
      <c r="D887" s="135"/>
      <c r="E887" s="135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</row>
    <row r="888" spans="2:17">
      <c r="B888" s="135"/>
      <c r="C888" s="135"/>
      <c r="D888" s="135"/>
      <c r="E888" s="135"/>
      <c r="F888" s="136"/>
      <c r="G888" s="136"/>
      <c r="H888" s="136"/>
      <c r="I888" s="136"/>
      <c r="J888" s="136"/>
      <c r="K888" s="136"/>
      <c r="L888" s="136"/>
      <c r="M888" s="136"/>
      <c r="N888" s="136"/>
      <c r="O888" s="136"/>
      <c r="P888" s="136"/>
      <c r="Q888" s="136"/>
    </row>
    <row r="889" spans="2:17">
      <c r="B889" s="135"/>
      <c r="C889" s="135"/>
      <c r="D889" s="135"/>
      <c r="E889" s="135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</row>
    <row r="890" spans="2:17">
      <c r="B890" s="135"/>
      <c r="C890" s="135"/>
      <c r="D890" s="135"/>
      <c r="E890" s="135"/>
      <c r="F890" s="136"/>
      <c r="G890" s="136"/>
      <c r="H890" s="136"/>
      <c r="I890" s="136"/>
      <c r="J890" s="136"/>
      <c r="K890" s="136"/>
      <c r="L890" s="136"/>
      <c r="M890" s="136"/>
      <c r="N890" s="136"/>
      <c r="O890" s="136"/>
      <c r="P890" s="136"/>
      <c r="Q890" s="136"/>
    </row>
    <row r="891" spans="2:17">
      <c r="B891" s="135"/>
      <c r="C891" s="135"/>
      <c r="D891" s="135"/>
      <c r="E891" s="135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</row>
    <row r="892" spans="2:17">
      <c r="B892" s="135"/>
      <c r="C892" s="135"/>
      <c r="D892" s="135"/>
      <c r="E892" s="135"/>
      <c r="F892" s="136"/>
      <c r="G892" s="136"/>
      <c r="H892" s="136"/>
      <c r="I892" s="136"/>
      <c r="J892" s="136"/>
      <c r="K892" s="136"/>
      <c r="L892" s="136"/>
      <c r="M892" s="136"/>
      <c r="N892" s="136"/>
      <c r="O892" s="136"/>
      <c r="P892" s="136"/>
      <c r="Q892" s="136"/>
    </row>
    <row r="893" spans="2:17">
      <c r="B893" s="135"/>
      <c r="C893" s="135"/>
      <c r="D893" s="135"/>
      <c r="E893" s="135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</row>
    <row r="894" spans="2:17">
      <c r="B894" s="135"/>
      <c r="C894" s="135"/>
      <c r="D894" s="135"/>
      <c r="E894" s="135"/>
      <c r="F894" s="136"/>
      <c r="G894" s="136"/>
      <c r="H894" s="136"/>
      <c r="I894" s="136"/>
      <c r="J894" s="136"/>
      <c r="K894" s="136"/>
      <c r="L894" s="136"/>
      <c r="M894" s="136"/>
      <c r="N894" s="136"/>
      <c r="O894" s="136"/>
      <c r="P894" s="136"/>
      <c r="Q894" s="136"/>
    </row>
    <row r="895" spans="2:17">
      <c r="B895" s="135"/>
      <c r="C895" s="135"/>
      <c r="D895" s="135"/>
      <c r="E895" s="135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</row>
    <row r="896" spans="2:17">
      <c r="B896" s="135"/>
      <c r="C896" s="135"/>
      <c r="D896" s="135"/>
      <c r="E896" s="135"/>
      <c r="F896" s="136"/>
      <c r="G896" s="136"/>
      <c r="H896" s="136"/>
      <c r="I896" s="136"/>
      <c r="J896" s="136"/>
      <c r="K896" s="136"/>
      <c r="L896" s="136"/>
      <c r="M896" s="136"/>
      <c r="N896" s="136"/>
      <c r="O896" s="136"/>
      <c r="P896" s="136"/>
      <c r="Q896" s="136"/>
    </row>
    <row r="897" spans="2:17">
      <c r="B897" s="135"/>
      <c r="C897" s="135"/>
      <c r="D897" s="135"/>
      <c r="E897" s="135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</row>
    <row r="898" spans="2:17">
      <c r="B898" s="135"/>
      <c r="C898" s="135"/>
      <c r="D898" s="135"/>
      <c r="E898" s="135"/>
      <c r="F898" s="136"/>
      <c r="G898" s="136"/>
      <c r="H898" s="136"/>
      <c r="I898" s="136"/>
      <c r="J898" s="136"/>
      <c r="K898" s="136"/>
      <c r="L898" s="136"/>
      <c r="M898" s="136"/>
      <c r="N898" s="136"/>
      <c r="O898" s="136"/>
      <c r="P898" s="136"/>
      <c r="Q898" s="136"/>
    </row>
    <row r="899" spans="2:17">
      <c r="B899" s="135"/>
      <c r="C899" s="135"/>
      <c r="D899" s="135"/>
      <c r="E899" s="135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</row>
    <row r="900" spans="2:17">
      <c r="B900" s="135"/>
      <c r="C900" s="135"/>
      <c r="D900" s="135"/>
      <c r="E900" s="135"/>
      <c r="F900" s="136"/>
      <c r="G900" s="136"/>
      <c r="H900" s="136"/>
      <c r="I900" s="136"/>
      <c r="J900" s="136"/>
      <c r="K900" s="136"/>
      <c r="L900" s="136"/>
      <c r="M900" s="136"/>
      <c r="N900" s="136"/>
      <c r="O900" s="136"/>
      <c r="P900" s="136"/>
      <c r="Q900" s="136"/>
    </row>
    <row r="901" spans="2:17">
      <c r="B901" s="135"/>
      <c r="C901" s="135"/>
      <c r="D901" s="135"/>
      <c r="E901" s="135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</row>
    <row r="902" spans="2:17">
      <c r="B902" s="135"/>
      <c r="C902" s="135"/>
      <c r="D902" s="135"/>
      <c r="E902" s="135"/>
      <c r="F902" s="136"/>
      <c r="G902" s="136"/>
      <c r="H902" s="136"/>
      <c r="I902" s="136"/>
      <c r="J902" s="136"/>
      <c r="K902" s="136"/>
      <c r="L902" s="136"/>
      <c r="M902" s="136"/>
      <c r="N902" s="136"/>
      <c r="O902" s="136"/>
      <c r="P902" s="136"/>
      <c r="Q902" s="136"/>
    </row>
    <row r="903" spans="2:17">
      <c r="B903" s="135"/>
      <c r="C903" s="135"/>
      <c r="D903" s="135"/>
      <c r="E903" s="135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</row>
    <row r="904" spans="2:17">
      <c r="B904" s="135"/>
      <c r="C904" s="135"/>
      <c r="D904" s="135"/>
      <c r="E904" s="135"/>
      <c r="F904" s="136"/>
      <c r="G904" s="136"/>
      <c r="H904" s="136"/>
      <c r="I904" s="136"/>
      <c r="J904" s="136"/>
      <c r="K904" s="136"/>
      <c r="L904" s="136"/>
      <c r="M904" s="136"/>
      <c r="N904" s="136"/>
      <c r="O904" s="136"/>
      <c r="P904" s="136"/>
      <c r="Q904" s="136"/>
    </row>
    <row r="905" spans="2:17">
      <c r="B905" s="135"/>
      <c r="C905" s="135"/>
      <c r="D905" s="135"/>
      <c r="E905" s="135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</row>
    <row r="906" spans="2:17">
      <c r="B906" s="135"/>
      <c r="C906" s="135"/>
      <c r="D906" s="135"/>
      <c r="E906" s="135"/>
      <c r="F906" s="136"/>
      <c r="G906" s="136"/>
      <c r="H906" s="136"/>
      <c r="I906" s="136"/>
      <c r="J906" s="136"/>
      <c r="K906" s="136"/>
      <c r="L906" s="136"/>
      <c r="M906" s="136"/>
      <c r="N906" s="136"/>
      <c r="O906" s="136"/>
      <c r="P906" s="136"/>
      <c r="Q906" s="136"/>
    </row>
    <row r="907" spans="2:17">
      <c r="B907" s="135"/>
      <c r="C907" s="135"/>
      <c r="D907" s="135"/>
      <c r="E907" s="135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</row>
    <row r="908" spans="2:17">
      <c r="B908" s="135"/>
      <c r="C908" s="135"/>
      <c r="D908" s="135"/>
      <c r="E908" s="135"/>
      <c r="F908" s="136"/>
      <c r="G908" s="136"/>
      <c r="H908" s="136"/>
      <c r="I908" s="136"/>
      <c r="J908" s="136"/>
      <c r="K908" s="136"/>
      <c r="L908" s="136"/>
      <c r="M908" s="136"/>
      <c r="N908" s="136"/>
      <c r="O908" s="136"/>
      <c r="P908" s="136"/>
      <c r="Q908" s="136"/>
    </row>
    <row r="909" spans="2:17">
      <c r="B909" s="135"/>
      <c r="C909" s="135"/>
      <c r="D909" s="135"/>
      <c r="E909" s="135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</row>
    <row r="910" spans="2:17">
      <c r="B910" s="135"/>
      <c r="C910" s="135"/>
      <c r="D910" s="135"/>
      <c r="E910" s="135"/>
      <c r="F910" s="136"/>
      <c r="G910" s="136"/>
      <c r="H910" s="136"/>
      <c r="I910" s="136"/>
      <c r="J910" s="136"/>
      <c r="K910" s="136"/>
      <c r="L910" s="136"/>
      <c r="M910" s="136"/>
      <c r="N910" s="136"/>
      <c r="O910" s="136"/>
      <c r="P910" s="136"/>
      <c r="Q910" s="136"/>
    </row>
    <row r="911" spans="2:17">
      <c r="B911" s="135"/>
      <c r="C911" s="135"/>
      <c r="D911" s="135"/>
      <c r="E911" s="135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</row>
    <row r="912" spans="2:17">
      <c r="B912" s="135"/>
      <c r="C912" s="135"/>
      <c r="D912" s="135"/>
      <c r="E912" s="135"/>
      <c r="F912" s="136"/>
      <c r="G912" s="136"/>
      <c r="H912" s="136"/>
      <c r="I912" s="136"/>
      <c r="J912" s="136"/>
      <c r="K912" s="136"/>
      <c r="L912" s="136"/>
      <c r="M912" s="136"/>
      <c r="N912" s="136"/>
      <c r="O912" s="136"/>
      <c r="P912" s="136"/>
      <c r="Q912" s="136"/>
    </row>
    <row r="913" spans="2:17">
      <c r="B913" s="135"/>
      <c r="C913" s="135"/>
      <c r="D913" s="135"/>
      <c r="E913" s="135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</row>
    <row r="914" spans="2:17">
      <c r="B914" s="135"/>
      <c r="C914" s="135"/>
      <c r="D914" s="135"/>
      <c r="E914" s="135"/>
      <c r="F914" s="136"/>
      <c r="G914" s="136"/>
      <c r="H914" s="136"/>
      <c r="I914" s="136"/>
      <c r="J914" s="136"/>
      <c r="K914" s="136"/>
      <c r="L914" s="136"/>
      <c r="M914" s="136"/>
      <c r="N914" s="136"/>
      <c r="O914" s="136"/>
      <c r="P914" s="136"/>
      <c r="Q914" s="136"/>
    </row>
    <row r="915" spans="2:17">
      <c r="B915" s="135"/>
      <c r="C915" s="135"/>
      <c r="D915" s="135"/>
      <c r="E915" s="135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</row>
    <row r="916" spans="2:17">
      <c r="B916" s="135"/>
      <c r="C916" s="135"/>
      <c r="D916" s="135"/>
      <c r="E916" s="135"/>
      <c r="F916" s="136"/>
      <c r="G916" s="136"/>
      <c r="H916" s="136"/>
      <c r="I916" s="136"/>
      <c r="J916" s="136"/>
      <c r="K916" s="136"/>
      <c r="L916" s="136"/>
      <c r="M916" s="136"/>
      <c r="N916" s="136"/>
      <c r="O916" s="136"/>
      <c r="P916" s="136"/>
      <c r="Q916" s="136"/>
    </row>
    <row r="917" spans="2:17">
      <c r="B917" s="135"/>
      <c r="C917" s="135"/>
      <c r="D917" s="135"/>
      <c r="E917" s="135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</row>
    <row r="918" spans="2:17">
      <c r="B918" s="135"/>
      <c r="C918" s="135"/>
      <c r="D918" s="135"/>
      <c r="E918" s="135"/>
      <c r="F918" s="136"/>
      <c r="G918" s="136"/>
      <c r="H918" s="136"/>
      <c r="I918" s="136"/>
      <c r="J918" s="136"/>
      <c r="K918" s="136"/>
      <c r="L918" s="136"/>
      <c r="M918" s="136"/>
      <c r="N918" s="136"/>
      <c r="O918" s="136"/>
      <c r="P918" s="136"/>
      <c r="Q918" s="136"/>
    </row>
    <row r="919" spans="2:17">
      <c r="B919" s="135"/>
      <c r="C919" s="135"/>
      <c r="D919" s="135"/>
      <c r="E919" s="135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</row>
    <row r="920" spans="2:17">
      <c r="B920" s="135"/>
      <c r="C920" s="135"/>
      <c r="D920" s="135"/>
      <c r="E920" s="135"/>
      <c r="F920" s="136"/>
      <c r="G920" s="136"/>
      <c r="H920" s="136"/>
      <c r="I920" s="136"/>
      <c r="J920" s="136"/>
      <c r="K920" s="136"/>
      <c r="L920" s="136"/>
      <c r="M920" s="136"/>
      <c r="N920" s="136"/>
      <c r="O920" s="136"/>
      <c r="P920" s="136"/>
      <c r="Q920" s="136"/>
    </row>
    <row r="921" spans="2:17">
      <c r="B921" s="135"/>
      <c r="C921" s="135"/>
      <c r="D921" s="135"/>
      <c r="E921" s="135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</row>
    <row r="922" spans="2:17">
      <c r="B922" s="135"/>
      <c r="C922" s="135"/>
      <c r="D922" s="135"/>
      <c r="E922" s="135"/>
      <c r="F922" s="136"/>
      <c r="G922" s="136"/>
      <c r="H922" s="136"/>
      <c r="I922" s="136"/>
      <c r="J922" s="136"/>
      <c r="K922" s="136"/>
      <c r="L922" s="136"/>
      <c r="M922" s="136"/>
      <c r="N922" s="136"/>
      <c r="O922" s="136"/>
      <c r="P922" s="136"/>
      <c r="Q922" s="136"/>
    </row>
    <row r="923" spans="2:17">
      <c r="B923" s="135"/>
      <c r="C923" s="135"/>
      <c r="D923" s="135"/>
      <c r="E923" s="135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</row>
    <row r="924" spans="2:17">
      <c r="B924" s="135"/>
      <c r="C924" s="135"/>
      <c r="D924" s="135"/>
      <c r="E924" s="135"/>
      <c r="F924" s="136"/>
      <c r="G924" s="136"/>
      <c r="H924" s="136"/>
      <c r="I924" s="136"/>
      <c r="J924" s="136"/>
      <c r="K924" s="136"/>
      <c r="L924" s="136"/>
      <c r="M924" s="136"/>
      <c r="N924" s="136"/>
      <c r="O924" s="136"/>
      <c r="P924" s="136"/>
      <c r="Q924" s="136"/>
    </row>
    <row r="925" spans="2:17">
      <c r="B925" s="135"/>
      <c r="C925" s="135"/>
      <c r="D925" s="135"/>
      <c r="E925" s="135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</row>
    <row r="926" spans="2:17">
      <c r="B926" s="135"/>
      <c r="C926" s="135"/>
      <c r="D926" s="135"/>
      <c r="E926" s="135"/>
      <c r="F926" s="136"/>
      <c r="G926" s="136"/>
      <c r="H926" s="136"/>
      <c r="I926" s="136"/>
      <c r="J926" s="136"/>
      <c r="K926" s="136"/>
      <c r="L926" s="136"/>
      <c r="M926" s="136"/>
      <c r="N926" s="136"/>
      <c r="O926" s="136"/>
      <c r="P926" s="136"/>
      <c r="Q926" s="136"/>
    </row>
    <row r="927" spans="2:17">
      <c r="B927" s="135"/>
      <c r="C927" s="135"/>
      <c r="D927" s="135"/>
      <c r="E927" s="135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</row>
    <row r="928" spans="2:17">
      <c r="B928" s="135"/>
      <c r="C928" s="135"/>
      <c r="D928" s="135"/>
      <c r="E928" s="135"/>
      <c r="F928" s="136"/>
      <c r="G928" s="136"/>
      <c r="H928" s="136"/>
      <c r="I928" s="136"/>
      <c r="J928" s="136"/>
      <c r="K928" s="136"/>
      <c r="L928" s="136"/>
      <c r="M928" s="136"/>
      <c r="N928" s="136"/>
      <c r="O928" s="136"/>
      <c r="P928" s="136"/>
      <c r="Q928" s="136"/>
    </row>
    <row r="929" spans="2:17">
      <c r="B929" s="135"/>
      <c r="C929" s="135"/>
      <c r="D929" s="135"/>
      <c r="E929" s="135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</row>
    <row r="930" spans="2:17">
      <c r="B930" s="135"/>
      <c r="C930" s="135"/>
      <c r="D930" s="135"/>
      <c r="E930" s="135"/>
      <c r="F930" s="136"/>
      <c r="G930" s="136"/>
      <c r="H930" s="136"/>
      <c r="I930" s="136"/>
      <c r="J930" s="136"/>
      <c r="K930" s="136"/>
      <c r="L930" s="136"/>
      <c r="M930" s="136"/>
      <c r="N930" s="136"/>
      <c r="O930" s="136"/>
      <c r="P930" s="136"/>
      <c r="Q930" s="136"/>
    </row>
    <row r="931" spans="2:17">
      <c r="B931" s="135"/>
      <c r="C931" s="135"/>
      <c r="D931" s="135"/>
      <c r="E931" s="135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</row>
    <row r="932" spans="2:17">
      <c r="B932" s="135"/>
      <c r="C932" s="135"/>
      <c r="D932" s="135"/>
      <c r="E932" s="135"/>
      <c r="F932" s="136"/>
      <c r="G932" s="136"/>
      <c r="H932" s="136"/>
      <c r="I932" s="136"/>
      <c r="J932" s="136"/>
      <c r="K932" s="136"/>
      <c r="L932" s="136"/>
      <c r="M932" s="136"/>
      <c r="N932" s="136"/>
      <c r="O932" s="136"/>
      <c r="P932" s="136"/>
      <c r="Q932" s="136"/>
    </row>
    <row r="933" spans="2:17">
      <c r="B933" s="135"/>
      <c r="C933" s="135"/>
      <c r="D933" s="135"/>
      <c r="E933" s="135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</row>
    <row r="934" spans="2:17">
      <c r="B934" s="135"/>
      <c r="C934" s="135"/>
      <c r="D934" s="135"/>
      <c r="E934" s="135"/>
      <c r="F934" s="136"/>
      <c r="G934" s="136"/>
      <c r="H934" s="136"/>
      <c r="I934" s="136"/>
      <c r="J934" s="136"/>
      <c r="K934" s="136"/>
      <c r="L934" s="136"/>
      <c r="M934" s="136"/>
      <c r="N934" s="136"/>
      <c r="O934" s="136"/>
      <c r="P934" s="136"/>
      <c r="Q934" s="136"/>
    </row>
    <row r="935" spans="2:17">
      <c r="B935" s="135"/>
      <c r="C935" s="135"/>
      <c r="D935" s="135"/>
      <c r="E935" s="135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</row>
    <row r="936" spans="2:17">
      <c r="B936" s="135"/>
      <c r="C936" s="135"/>
      <c r="D936" s="135"/>
      <c r="E936" s="135"/>
      <c r="F936" s="136"/>
      <c r="G936" s="136"/>
      <c r="H936" s="136"/>
      <c r="I936" s="136"/>
      <c r="J936" s="136"/>
      <c r="K936" s="136"/>
      <c r="L936" s="136"/>
      <c r="M936" s="136"/>
      <c r="N936" s="136"/>
      <c r="O936" s="136"/>
      <c r="P936" s="136"/>
      <c r="Q936" s="136"/>
    </row>
    <row r="937" spans="2:17">
      <c r="B937" s="135"/>
      <c r="C937" s="135"/>
      <c r="D937" s="135"/>
      <c r="E937" s="135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</row>
    <row r="938" spans="2:17">
      <c r="B938" s="135"/>
      <c r="C938" s="135"/>
      <c r="D938" s="135"/>
      <c r="E938" s="135"/>
      <c r="F938" s="136"/>
      <c r="G938" s="136"/>
      <c r="H938" s="136"/>
      <c r="I938" s="136"/>
      <c r="J938" s="136"/>
      <c r="K938" s="136"/>
      <c r="L938" s="136"/>
      <c r="M938" s="136"/>
      <c r="N938" s="136"/>
      <c r="O938" s="136"/>
      <c r="P938" s="136"/>
      <c r="Q938" s="136"/>
    </row>
    <row r="939" spans="2:17">
      <c r="B939" s="135"/>
      <c r="C939" s="135"/>
      <c r="D939" s="135"/>
      <c r="E939" s="135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</row>
    <row r="940" spans="2:17">
      <c r="B940" s="135"/>
      <c r="C940" s="135"/>
      <c r="D940" s="135"/>
      <c r="E940" s="135"/>
      <c r="F940" s="136"/>
      <c r="G940" s="136"/>
      <c r="H940" s="136"/>
      <c r="I940" s="136"/>
      <c r="J940" s="136"/>
      <c r="K940" s="136"/>
      <c r="L940" s="136"/>
      <c r="M940" s="136"/>
      <c r="N940" s="136"/>
      <c r="O940" s="136"/>
      <c r="P940" s="136"/>
      <c r="Q940" s="136"/>
    </row>
    <row r="941" spans="2:17">
      <c r="B941" s="135"/>
      <c r="C941" s="135"/>
      <c r="D941" s="135"/>
      <c r="E941" s="135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</row>
    <row r="942" spans="2:17">
      <c r="B942" s="135"/>
      <c r="C942" s="135"/>
      <c r="D942" s="135"/>
      <c r="E942" s="135"/>
      <c r="F942" s="136"/>
      <c r="G942" s="136"/>
      <c r="H942" s="136"/>
      <c r="I942" s="136"/>
      <c r="J942" s="136"/>
      <c r="K942" s="136"/>
      <c r="L942" s="136"/>
      <c r="M942" s="136"/>
      <c r="N942" s="136"/>
      <c r="O942" s="136"/>
      <c r="P942" s="136"/>
      <c r="Q942" s="136"/>
    </row>
    <row r="943" spans="2:17">
      <c r="B943" s="135"/>
      <c r="C943" s="135"/>
      <c r="D943" s="135"/>
      <c r="E943" s="135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</row>
    <row r="944" spans="2:17">
      <c r="B944" s="135"/>
      <c r="C944" s="135"/>
      <c r="D944" s="135"/>
      <c r="E944" s="135"/>
      <c r="F944" s="136"/>
      <c r="G944" s="136"/>
      <c r="H944" s="136"/>
      <c r="I944" s="136"/>
      <c r="J944" s="136"/>
      <c r="K944" s="136"/>
      <c r="L944" s="136"/>
      <c r="M944" s="136"/>
      <c r="N944" s="136"/>
      <c r="O944" s="136"/>
      <c r="P944" s="136"/>
      <c r="Q944" s="136"/>
    </row>
    <row r="945" spans="2:17">
      <c r="B945" s="135"/>
      <c r="C945" s="135"/>
      <c r="D945" s="135"/>
      <c r="E945" s="135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</row>
    <row r="946" spans="2:17">
      <c r="B946" s="135"/>
      <c r="C946" s="135"/>
      <c r="D946" s="135"/>
      <c r="E946" s="135"/>
      <c r="F946" s="136"/>
      <c r="G946" s="136"/>
      <c r="H946" s="136"/>
      <c r="I946" s="136"/>
      <c r="J946" s="136"/>
      <c r="K946" s="136"/>
      <c r="L946" s="136"/>
      <c r="M946" s="136"/>
      <c r="N946" s="136"/>
      <c r="O946" s="136"/>
      <c r="P946" s="136"/>
      <c r="Q946" s="136"/>
    </row>
    <row r="947" spans="2:17">
      <c r="B947" s="135"/>
      <c r="C947" s="135"/>
      <c r="D947" s="135"/>
      <c r="E947" s="135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</row>
    <row r="948" spans="2:17">
      <c r="B948" s="135"/>
      <c r="C948" s="135"/>
      <c r="D948" s="135"/>
      <c r="E948" s="135"/>
      <c r="F948" s="136"/>
      <c r="G948" s="136"/>
      <c r="H948" s="136"/>
      <c r="I948" s="136"/>
      <c r="J948" s="136"/>
      <c r="K948" s="136"/>
      <c r="L948" s="136"/>
      <c r="M948" s="136"/>
      <c r="N948" s="136"/>
      <c r="O948" s="136"/>
      <c r="P948" s="136"/>
      <c r="Q948" s="136"/>
    </row>
    <row r="949" spans="2:17">
      <c r="B949" s="135"/>
      <c r="C949" s="135"/>
      <c r="D949" s="135"/>
      <c r="E949" s="135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</row>
    <row r="950" spans="2:17">
      <c r="B950" s="135"/>
      <c r="C950" s="135"/>
      <c r="D950" s="135"/>
      <c r="E950" s="135"/>
      <c r="F950" s="136"/>
      <c r="G950" s="136"/>
      <c r="H950" s="136"/>
      <c r="I950" s="136"/>
      <c r="J950" s="136"/>
      <c r="K950" s="136"/>
      <c r="L950" s="136"/>
      <c r="M950" s="136"/>
      <c r="N950" s="136"/>
      <c r="O950" s="136"/>
      <c r="P950" s="136"/>
      <c r="Q950" s="136"/>
    </row>
    <row r="951" spans="2:17">
      <c r="B951" s="135"/>
      <c r="C951" s="135"/>
      <c r="D951" s="135"/>
      <c r="E951" s="135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</row>
    <row r="952" spans="2:17">
      <c r="B952" s="135"/>
      <c r="C952" s="135"/>
      <c r="D952" s="135"/>
      <c r="E952" s="135"/>
      <c r="F952" s="136"/>
      <c r="G952" s="136"/>
      <c r="H952" s="136"/>
      <c r="I952" s="136"/>
      <c r="J952" s="136"/>
      <c r="K952" s="136"/>
      <c r="L952" s="136"/>
      <c r="M952" s="136"/>
      <c r="N952" s="136"/>
      <c r="O952" s="136"/>
      <c r="P952" s="136"/>
      <c r="Q952" s="136"/>
    </row>
    <row r="953" spans="2:17">
      <c r="B953" s="135"/>
      <c r="C953" s="135"/>
      <c r="D953" s="135"/>
      <c r="E953" s="135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</row>
    <row r="954" spans="2:17">
      <c r="B954" s="135"/>
      <c r="C954" s="135"/>
      <c r="D954" s="135"/>
      <c r="E954" s="135"/>
      <c r="F954" s="136"/>
      <c r="G954" s="136"/>
      <c r="H954" s="136"/>
      <c r="I954" s="136"/>
      <c r="J954" s="136"/>
      <c r="K954" s="136"/>
      <c r="L954" s="136"/>
      <c r="M954" s="136"/>
      <c r="N954" s="136"/>
      <c r="O954" s="136"/>
      <c r="P954" s="136"/>
      <c r="Q954" s="136"/>
    </row>
    <row r="955" spans="2:17">
      <c r="B955" s="135"/>
      <c r="C955" s="135"/>
      <c r="D955" s="135"/>
      <c r="E955" s="135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</row>
    <row r="956" spans="2:17">
      <c r="B956" s="135"/>
      <c r="C956" s="135"/>
      <c r="D956" s="135"/>
      <c r="E956" s="135"/>
      <c r="F956" s="136"/>
      <c r="G956" s="136"/>
      <c r="H956" s="136"/>
      <c r="I956" s="136"/>
      <c r="J956" s="136"/>
      <c r="K956" s="136"/>
      <c r="L956" s="136"/>
      <c r="M956" s="136"/>
      <c r="N956" s="136"/>
      <c r="O956" s="136"/>
      <c r="P956" s="136"/>
      <c r="Q956" s="136"/>
    </row>
    <row r="957" spans="2:17">
      <c r="B957" s="135"/>
      <c r="C957" s="135"/>
      <c r="D957" s="135"/>
      <c r="E957" s="135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</row>
    <row r="958" spans="2:17">
      <c r="B958" s="135"/>
      <c r="C958" s="135"/>
      <c r="D958" s="135"/>
      <c r="E958" s="135"/>
      <c r="F958" s="136"/>
      <c r="G958" s="136"/>
      <c r="H958" s="136"/>
      <c r="I958" s="136"/>
      <c r="J958" s="136"/>
      <c r="K958" s="136"/>
      <c r="L958" s="136"/>
      <c r="M958" s="136"/>
      <c r="N958" s="136"/>
      <c r="O958" s="136"/>
      <c r="P958" s="136"/>
      <c r="Q958" s="136"/>
    </row>
    <row r="959" spans="2:17">
      <c r="B959" s="135"/>
      <c r="C959" s="135"/>
      <c r="D959" s="135"/>
      <c r="E959" s="135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</row>
    <row r="960" spans="2:17">
      <c r="B960" s="135"/>
      <c r="C960" s="135"/>
      <c r="D960" s="135"/>
      <c r="E960" s="135"/>
      <c r="F960" s="136"/>
      <c r="G960" s="136"/>
      <c r="H960" s="136"/>
      <c r="I960" s="136"/>
      <c r="J960" s="136"/>
      <c r="K960" s="136"/>
      <c r="L960" s="136"/>
      <c r="M960" s="136"/>
      <c r="N960" s="136"/>
      <c r="O960" s="136"/>
      <c r="P960" s="136"/>
      <c r="Q960" s="136"/>
    </row>
    <row r="961" spans="2:17">
      <c r="B961" s="135"/>
      <c r="C961" s="135"/>
      <c r="D961" s="135"/>
      <c r="E961" s="135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</row>
    <row r="962" spans="2:17">
      <c r="B962" s="135"/>
      <c r="C962" s="135"/>
      <c r="D962" s="135"/>
      <c r="E962" s="135"/>
      <c r="F962" s="136"/>
      <c r="G962" s="136"/>
      <c r="H962" s="136"/>
      <c r="I962" s="136"/>
      <c r="J962" s="136"/>
      <c r="K962" s="136"/>
      <c r="L962" s="136"/>
      <c r="M962" s="136"/>
      <c r="N962" s="136"/>
      <c r="O962" s="136"/>
      <c r="P962" s="136"/>
      <c r="Q962" s="136"/>
    </row>
    <row r="963" spans="2:17">
      <c r="B963" s="135"/>
      <c r="C963" s="135"/>
      <c r="D963" s="135"/>
      <c r="E963" s="135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</row>
    <row r="964" spans="2:17">
      <c r="B964" s="135"/>
      <c r="C964" s="135"/>
      <c r="D964" s="135"/>
      <c r="E964" s="135"/>
      <c r="F964" s="136"/>
      <c r="G964" s="136"/>
      <c r="H964" s="136"/>
      <c r="I964" s="136"/>
      <c r="J964" s="136"/>
      <c r="K964" s="136"/>
      <c r="L964" s="136"/>
      <c r="M964" s="136"/>
      <c r="N964" s="136"/>
      <c r="O964" s="136"/>
      <c r="P964" s="136"/>
      <c r="Q964" s="136"/>
    </row>
    <row r="965" spans="2:17">
      <c r="B965" s="135"/>
      <c r="C965" s="135"/>
      <c r="D965" s="135"/>
      <c r="E965" s="135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</row>
    <row r="966" spans="2:17">
      <c r="B966" s="135"/>
      <c r="C966" s="135"/>
      <c r="D966" s="135"/>
      <c r="E966" s="135"/>
      <c r="F966" s="136"/>
      <c r="G966" s="136"/>
      <c r="H966" s="136"/>
      <c r="I966" s="136"/>
      <c r="J966" s="136"/>
      <c r="K966" s="136"/>
      <c r="L966" s="136"/>
      <c r="M966" s="136"/>
      <c r="N966" s="136"/>
      <c r="O966" s="136"/>
      <c r="P966" s="136"/>
      <c r="Q966" s="136"/>
    </row>
    <row r="967" spans="2:17">
      <c r="B967" s="135"/>
      <c r="C967" s="135"/>
      <c r="D967" s="135"/>
      <c r="E967" s="135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</row>
    <row r="968" spans="2:17">
      <c r="B968" s="135"/>
      <c r="C968" s="135"/>
      <c r="D968" s="135"/>
      <c r="E968" s="135"/>
      <c r="F968" s="136"/>
      <c r="G968" s="136"/>
      <c r="H968" s="136"/>
      <c r="I968" s="136"/>
      <c r="J968" s="136"/>
      <c r="K968" s="136"/>
      <c r="L968" s="136"/>
      <c r="M968" s="136"/>
      <c r="N968" s="136"/>
      <c r="O968" s="136"/>
      <c r="P968" s="136"/>
      <c r="Q968" s="136"/>
    </row>
    <row r="969" spans="2:17">
      <c r="B969" s="135"/>
      <c r="C969" s="135"/>
      <c r="D969" s="135"/>
      <c r="E969" s="135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</row>
    <row r="970" spans="2:17">
      <c r="B970" s="135"/>
      <c r="C970" s="135"/>
      <c r="D970" s="135"/>
      <c r="E970" s="135"/>
      <c r="F970" s="136"/>
      <c r="G970" s="136"/>
      <c r="H970" s="136"/>
      <c r="I970" s="136"/>
      <c r="J970" s="136"/>
      <c r="K970" s="136"/>
      <c r="L970" s="136"/>
      <c r="M970" s="136"/>
      <c r="N970" s="136"/>
      <c r="O970" s="136"/>
      <c r="P970" s="136"/>
      <c r="Q970" s="136"/>
    </row>
    <row r="971" spans="2:17">
      <c r="B971" s="135"/>
      <c r="C971" s="135"/>
      <c r="D971" s="135"/>
      <c r="E971" s="135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</row>
    <row r="972" spans="2:17">
      <c r="B972" s="135"/>
      <c r="C972" s="135"/>
      <c r="D972" s="135"/>
      <c r="E972" s="135"/>
      <c r="F972" s="136"/>
      <c r="G972" s="136"/>
      <c r="H972" s="136"/>
      <c r="I972" s="136"/>
      <c r="J972" s="136"/>
      <c r="K972" s="136"/>
      <c r="L972" s="136"/>
      <c r="M972" s="136"/>
      <c r="N972" s="136"/>
      <c r="O972" s="136"/>
      <c r="P972" s="136"/>
      <c r="Q972" s="136"/>
    </row>
    <row r="973" spans="2:17">
      <c r="B973" s="135"/>
      <c r="C973" s="135"/>
      <c r="D973" s="135"/>
      <c r="E973" s="135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</row>
    <row r="974" spans="2:17">
      <c r="B974" s="135"/>
      <c r="C974" s="135"/>
      <c r="D974" s="135"/>
      <c r="E974" s="135"/>
      <c r="F974" s="136"/>
      <c r="G974" s="136"/>
      <c r="H974" s="136"/>
      <c r="I974" s="136"/>
      <c r="J974" s="136"/>
      <c r="K974" s="136"/>
      <c r="L974" s="136"/>
      <c r="M974" s="136"/>
      <c r="N974" s="136"/>
      <c r="O974" s="136"/>
      <c r="P974" s="136"/>
      <c r="Q974" s="136"/>
    </row>
    <row r="975" spans="2:17">
      <c r="B975" s="135"/>
      <c r="C975" s="135"/>
      <c r="D975" s="135"/>
      <c r="E975" s="135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</row>
    <row r="976" spans="2:17">
      <c r="B976" s="135"/>
      <c r="C976" s="135"/>
      <c r="D976" s="135"/>
      <c r="E976" s="135"/>
      <c r="F976" s="136"/>
      <c r="G976" s="136"/>
      <c r="H976" s="136"/>
      <c r="I976" s="136"/>
      <c r="J976" s="136"/>
      <c r="K976" s="136"/>
      <c r="L976" s="136"/>
      <c r="M976" s="136"/>
      <c r="N976" s="136"/>
      <c r="O976" s="136"/>
      <c r="P976" s="136"/>
      <c r="Q976" s="136"/>
    </row>
    <row r="977" spans="2:17">
      <c r="B977" s="135"/>
      <c r="C977" s="135"/>
      <c r="D977" s="135"/>
      <c r="E977" s="135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</row>
    <row r="978" spans="2:17">
      <c r="B978" s="135"/>
      <c r="C978" s="135"/>
      <c r="D978" s="135"/>
      <c r="E978" s="135"/>
      <c r="F978" s="136"/>
      <c r="G978" s="136"/>
      <c r="H978" s="136"/>
      <c r="I978" s="136"/>
      <c r="J978" s="136"/>
      <c r="K978" s="136"/>
      <c r="L978" s="136"/>
      <c r="M978" s="136"/>
      <c r="N978" s="136"/>
      <c r="O978" s="136"/>
      <c r="P978" s="136"/>
      <c r="Q978" s="136"/>
    </row>
    <row r="979" spans="2:17">
      <c r="B979" s="135"/>
      <c r="C979" s="135"/>
      <c r="D979" s="135"/>
      <c r="E979" s="135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</row>
    <row r="980" spans="2:17">
      <c r="B980" s="135"/>
      <c r="C980" s="135"/>
      <c r="D980" s="135"/>
      <c r="E980" s="135"/>
      <c r="F980" s="136"/>
      <c r="G980" s="136"/>
      <c r="H980" s="136"/>
      <c r="I980" s="136"/>
      <c r="J980" s="136"/>
      <c r="K980" s="136"/>
      <c r="L980" s="136"/>
      <c r="M980" s="136"/>
      <c r="N980" s="136"/>
      <c r="O980" s="136"/>
      <c r="P980" s="136"/>
      <c r="Q980" s="136"/>
    </row>
    <row r="981" spans="2:17">
      <c r="B981" s="135"/>
      <c r="C981" s="135"/>
      <c r="D981" s="135"/>
      <c r="E981" s="135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</row>
    <row r="982" spans="2:17">
      <c r="B982" s="135"/>
      <c r="C982" s="135"/>
      <c r="D982" s="135"/>
      <c r="E982" s="135"/>
      <c r="F982" s="136"/>
      <c r="G982" s="136"/>
      <c r="H982" s="136"/>
      <c r="I982" s="136"/>
      <c r="J982" s="136"/>
      <c r="K982" s="136"/>
      <c r="L982" s="136"/>
      <c r="M982" s="136"/>
      <c r="N982" s="136"/>
      <c r="O982" s="136"/>
      <c r="P982" s="136"/>
      <c r="Q982" s="136"/>
    </row>
    <row r="983" spans="2:17">
      <c r="B983" s="135"/>
      <c r="C983" s="135"/>
      <c r="D983" s="135"/>
      <c r="E983" s="135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</row>
    <row r="984" spans="2:17">
      <c r="B984" s="135"/>
      <c r="C984" s="135"/>
      <c r="D984" s="135"/>
      <c r="E984" s="135"/>
      <c r="F984" s="136"/>
      <c r="G984" s="136"/>
      <c r="H984" s="136"/>
      <c r="I984" s="136"/>
      <c r="J984" s="136"/>
      <c r="K984" s="136"/>
      <c r="L984" s="136"/>
      <c r="M984" s="136"/>
      <c r="N984" s="136"/>
      <c r="O984" s="136"/>
      <c r="P984" s="136"/>
      <c r="Q984" s="136"/>
    </row>
    <row r="985" spans="2:17">
      <c r="B985" s="135"/>
      <c r="C985" s="135"/>
      <c r="D985" s="135"/>
      <c r="E985" s="135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</row>
    <row r="986" spans="2:17">
      <c r="B986" s="135"/>
      <c r="C986" s="135"/>
      <c r="D986" s="135"/>
      <c r="E986" s="135"/>
      <c r="F986" s="136"/>
      <c r="G986" s="136"/>
      <c r="H986" s="136"/>
      <c r="I986" s="136"/>
      <c r="J986" s="136"/>
      <c r="K986" s="136"/>
      <c r="L986" s="136"/>
      <c r="M986" s="136"/>
      <c r="N986" s="136"/>
      <c r="O986" s="136"/>
      <c r="P986" s="136"/>
      <c r="Q986" s="136"/>
    </row>
    <row r="987" spans="2:17">
      <c r="B987" s="135"/>
      <c r="C987" s="135"/>
      <c r="D987" s="135"/>
      <c r="E987" s="135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</row>
    <row r="988" spans="2:17">
      <c r="B988" s="135"/>
      <c r="C988" s="135"/>
      <c r="D988" s="135"/>
      <c r="E988" s="135"/>
      <c r="F988" s="136"/>
      <c r="G988" s="136"/>
      <c r="H988" s="136"/>
      <c r="I988" s="136"/>
      <c r="J988" s="136"/>
      <c r="K988" s="136"/>
      <c r="L988" s="136"/>
      <c r="M988" s="136"/>
      <c r="N988" s="136"/>
      <c r="O988" s="136"/>
      <c r="P988" s="136"/>
      <c r="Q988" s="136"/>
    </row>
    <row r="989" spans="2:17">
      <c r="B989" s="135"/>
      <c r="C989" s="135"/>
      <c r="D989" s="135"/>
      <c r="E989" s="135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</row>
    <row r="990" spans="2:17">
      <c r="B990" s="135"/>
      <c r="C990" s="135"/>
      <c r="D990" s="135"/>
      <c r="E990" s="135"/>
      <c r="F990" s="136"/>
      <c r="G990" s="136"/>
      <c r="H990" s="136"/>
      <c r="I990" s="136"/>
      <c r="J990" s="136"/>
      <c r="K990" s="136"/>
      <c r="L990" s="136"/>
      <c r="M990" s="136"/>
      <c r="N990" s="136"/>
      <c r="O990" s="136"/>
      <c r="P990" s="136"/>
      <c r="Q990" s="136"/>
    </row>
    <row r="991" spans="2:17">
      <c r="B991" s="135"/>
      <c r="C991" s="135"/>
      <c r="D991" s="135"/>
      <c r="E991" s="135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</row>
    <row r="992" spans="2:17">
      <c r="B992" s="135"/>
      <c r="C992" s="135"/>
      <c r="D992" s="135"/>
      <c r="E992" s="135"/>
      <c r="F992" s="136"/>
      <c r="G992" s="136"/>
      <c r="H992" s="136"/>
      <c r="I992" s="136"/>
      <c r="J992" s="136"/>
      <c r="K992" s="136"/>
      <c r="L992" s="136"/>
      <c r="M992" s="136"/>
      <c r="N992" s="136"/>
      <c r="O992" s="136"/>
      <c r="P992" s="136"/>
      <c r="Q992" s="136"/>
    </row>
    <row r="993" spans="2:17">
      <c r="B993" s="135"/>
      <c r="C993" s="135"/>
      <c r="D993" s="135"/>
      <c r="E993" s="135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</row>
    <row r="994" spans="2:17">
      <c r="B994" s="135"/>
      <c r="C994" s="135"/>
      <c r="D994" s="135"/>
      <c r="E994" s="135"/>
      <c r="F994" s="136"/>
      <c r="G994" s="136"/>
      <c r="H994" s="136"/>
      <c r="I994" s="136"/>
      <c r="J994" s="136"/>
      <c r="K994" s="136"/>
      <c r="L994" s="136"/>
      <c r="M994" s="136"/>
      <c r="N994" s="136"/>
      <c r="O994" s="136"/>
      <c r="P994" s="136"/>
      <c r="Q994" s="136"/>
    </row>
    <row r="995" spans="2:17">
      <c r="B995" s="135"/>
      <c r="C995" s="135"/>
      <c r="D995" s="135"/>
      <c r="E995" s="135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</row>
    <row r="996" spans="2:17">
      <c r="B996" s="135"/>
      <c r="C996" s="135"/>
      <c r="D996" s="135"/>
      <c r="E996" s="135"/>
      <c r="F996" s="136"/>
      <c r="G996" s="136"/>
      <c r="H996" s="136"/>
      <c r="I996" s="136"/>
      <c r="J996" s="136"/>
      <c r="K996" s="136"/>
      <c r="L996" s="136"/>
      <c r="M996" s="136"/>
      <c r="N996" s="136"/>
      <c r="O996" s="136"/>
      <c r="P996" s="136"/>
      <c r="Q996" s="136"/>
    </row>
    <row r="997" spans="2:17">
      <c r="B997" s="135"/>
      <c r="C997" s="135"/>
      <c r="D997" s="135"/>
      <c r="E997" s="135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</row>
    <row r="998" spans="2:17">
      <c r="B998" s="135"/>
      <c r="C998" s="135"/>
      <c r="D998" s="135"/>
      <c r="E998" s="135"/>
      <c r="F998" s="136"/>
      <c r="G998" s="136"/>
      <c r="H998" s="136"/>
      <c r="I998" s="136"/>
      <c r="J998" s="136"/>
      <c r="K998" s="136"/>
      <c r="L998" s="136"/>
      <c r="M998" s="136"/>
      <c r="N998" s="136"/>
      <c r="O998" s="136"/>
      <c r="P998" s="136"/>
      <c r="Q998" s="136"/>
    </row>
    <row r="999" spans="2:17">
      <c r="B999" s="135"/>
      <c r="C999" s="135"/>
      <c r="D999" s="135"/>
      <c r="E999" s="135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</row>
    <row r="1000" spans="2:17">
      <c r="B1000" s="135"/>
      <c r="C1000" s="135"/>
      <c r="D1000" s="135"/>
      <c r="E1000" s="135"/>
      <c r="F1000" s="136"/>
      <c r="G1000" s="136"/>
      <c r="H1000" s="136"/>
      <c r="I1000" s="136"/>
      <c r="J1000" s="136"/>
      <c r="K1000" s="136"/>
      <c r="L1000" s="136"/>
      <c r="M1000" s="136"/>
      <c r="N1000" s="136"/>
      <c r="O1000" s="136"/>
      <c r="P1000" s="136"/>
      <c r="Q1000" s="136"/>
    </row>
    <row r="1001" spans="2:17">
      <c r="B1001" s="135"/>
      <c r="C1001" s="135"/>
      <c r="D1001" s="135"/>
      <c r="E1001" s="135"/>
      <c r="F1001" s="136"/>
      <c r="G1001" s="136"/>
      <c r="H1001" s="136"/>
      <c r="I1001" s="136"/>
      <c r="J1001" s="136"/>
      <c r="K1001" s="136"/>
      <c r="L1001" s="136"/>
      <c r="M1001" s="136"/>
      <c r="N1001" s="136"/>
      <c r="O1001" s="136"/>
      <c r="P1001" s="136"/>
      <c r="Q1001" s="136"/>
    </row>
    <row r="1002" spans="2:17">
      <c r="B1002" s="135"/>
      <c r="C1002" s="135"/>
      <c r="D1002" s="135"/>
      <c r="E1002" s="135"/>
      <c r="F1002" s="136"/>
      <c r="G1002" s="136"/>
      <c r="H1002" s="136"/>
      <c r="I1002" s="136"/>
      <c r="J1002" s="136"/>
      <c r="K1002" s="136"/>
      <c r="L1002" s="136"/>
      <c r="M1002" s="136"/>
      <c r="N1002" s="136"/>
      <c r="O1002" s="136"/>
      <c r="P1002" s="136"/>
      <c r="Q1002" s="136"/>
    </row>
    <row r="1003" spans="2:17">
      <c r="B1003" s="135"/>
      <c r="C1003" s="135"/>
      <c r="D1003" s="135"/>
      <c r="E1003" s="135"/>
      <c r="F1003" s="136"/>
      <c r="G1003" s="136"/>
      <c r="H1003" s="136"/>
      <c r="I1003" s="136"/>
      <c r="J1003" s="136"/>
      <c r="K1003" s="136"/>
      <c r="L1003" s="136"/>
      <c r="M1003" s="136"/>
      <c r="N1003" s="136"/>
      <c r="O1003" s="136"/>
      <c r="P1003" s="136"/>
      <c r="Q1003" s="136"/>
    </row>
    <row r="1004" spans="2:17">
      <c r="B1004" s="135"/>
      <c r="C1004" s="135"/>
      <c r="D1004" s="135"/>
      <c r="E1004" s="135"/>
      <c r="F1004" s="136"/>
      <c r="G1004" s="136"/>
      <c r="H1004" s="136"/>
      <c r="I1004" s="136"/>
      <c r="J1004" s="136"/>
      <c r="K1004" s="136"/>
      <c r="L1004" s="136"/>
      <c r="M1004" s="136"/>
      <c r="N1004" s="136"/>
      <c r="O1004" s="136"/>
      <c r="P1004" s="136"/>
      <c r="Q1004" s="136"/>
    </row>
    <row r="1005" spans="2:17">
      <c r="B1005" s="135"/>
      <c r="C1005" s="135"/>
      <c r="D1005" s="135"/>
      <c r="E1005" s="135"/>
      <c r="F1005" s="136"/>
      <c r="G1005" s="136"/>
      <c r="H1005" s="136"/>
      <c r="I1005" s="136"/>
      <c r="J1005" s="136"/>
      <c r="K1005" s="136"/>
      <c r="L1005" s="136"/>
      <c r="M1005" s="136"/>
      <c r="N1005" s="136"/>
      <c r="O1005" s="136"/>
      <c r="P1005" s="136"/>
      <c r="Q1005" s="136"/>
    </row>
    <row r="1006" spans="2:17">
      <c r="B1006" s="135"/>
      <c r="C1006" s="135"/>
      <c r="D1006" s="135"/>
      <c r="E1006" s="135"/>
      <c r="F1006" s="136"/>
      <c r="G1006" s="136"/>
      <c r="H1006" s="136"/>
      <c r="I1006" s="136"/>
      <c r="J1006" s="136"/>
      <c r="K1006" s="136"/>
      <c r="L1006" s="136"/>
      <c r="M1006" s="136"/>
      <c r="N1006" s="136"/>
      <c r="O1006" s="136"/>
      <c r="P1006" s="136"/>
      <c r="Q1006" s="136"/>
    </row>
    <row r="1007" spans="2:17">
      <c r="B1007" s="135"/>
      <c r="C1007" s="135"/>
      <c r="D1007" s="135"/>
      <c r="E1007" s="135"/>
      <c r="F1007" s="136"/>
      <c r="G1007" s="136"/>
      <c r="H1007" s="136"/>
      <c r="I1007" s="136"/>
      <c r="J1007" s="136"/>
      <c r="K1007" s="136"/>
      <c r="L1007" s="136"/>
      <c r="M1007" s="136"/>
      <c r="N1007" s="136"/>
      <c r="O1007" s="136"/>
      <c r="P1007" s="136"/>
      <c r="Q1007" s="136"/>
    </row>
    <row r="1008" spans="2:17">
      <c r="B1008" s="135"/>
      <c r="C1008" s="135"/>
      <c r="D1008" s="135"/>
      <c r="E1008" s="135"/>
      <c r="F1008" s="136"/>
      <c r="G1008" s="136"/>
      <c r="H1008" s="136"/>
      <c r="I1008" s="136"/>
      <c r="J1008" s="136"/>
      <c r="K1008" s="136"/>
      <c r="L1008" s="136"/>
      <c r="M1008" s="136"/>
      <c r="N1008" s="136"/>
      <c r="O1008" s="136"/>
      <c r="P1008" s="136"/>
      <c r="Q1008" s="136"/>
    </row>
    <row r="1009" spans="2:17">
      <c r="B1009" s="135"/>
      <c r="C1009" s="135"/>
      <c r="D1009" s="135"/>
      <c r="E1009" s="135"/>
      <c r="F1009" s="136"/>
      <c r="G1009" s="136"/>
      <c r="H1009" s="136"/>
      <c r="I1009" s="136"/>
      <c r="J1009" s="136"/>
      <c r="K1009" s="136"/>
      <c r="L1009" s="136"/>
      <c r="M1009" s="136"/>
      <c r="N1009" s="136"/>
      <c r="O1009" s="136"/>
      <c r="P1009" s="136"/>
      <c r="Q1009" s="136"/>
    </row>
    <row r="1010" spans="2:17">
      <c r="B1010" s="135"/>
      <c r="C1010" s="135"/>
      <c r="D1010" s="135"/>
      <c r="E1010" s="135"/>
      <c r="F1010" s="136"/>
      <c r="G1010" s="136"/>
      <c r="H1010" s="136"/>
      <c r="I1010" s="136"/>
      <c r="J1010" s="136"/>
      <c r="K1010" s="136"/>
      <c r="L1010" s="136"/>
      <c r="M1010" s="136"/>
      <c r="N1010" s="136"/>
      <c r="O1010" s="136"/>
      <c r="P1010" s="136"/>
      <c r="Q1010" s="136"/>
    </row>
    <row r="1011" spans="2:17">
      <c r="B1011" s="135"/>
      <c r="C1011" s="135"/>
      <c r="D1011" s="135"/>
      <c r="E1011" s="135"/>
      <c r="F1011" s="136"/>
      <c r="G1011" s="136"/>
      <c r="H1011" s="136"/>
      <c r="I1011" s="136"/>
      <c r="J1011" s="136"/>
      <c r="K1011" s="136"/>
      <c r="L1011" s="136"/>
      <c r="M1011" s="136"/>
      <c r="N1011" s="136"/>
      <c r="O1011" s="136"/>
      <c r="P1011" s="136"/>
      <c r="Q1011" s="136"/>
    </row>
    <row r="1012" spans="2:17">
      <c r="B1012" s="135"/>
      <c r="C1012" s="135"/>
      <c r="D1012" s="135"/>
      <c r="E1012" s="135"/>
      <c r="F1012" s="136"/>
      <c r="G1012" s="136"/>
      <c r="H1012" s="136"/>
      <c r="I1012" s="136"/>
      <c r="J1012" s="136"/>
      <c r="K1012" s="136"/>
      <c r="L1012" s="136"/>
      <c r="M1012" s="136"/>
      <c r="N1012" s="136"/>
      <c r="O1012" s="136"/>
      <c r="P1012" s="136"/>
      <c r="Q1012" s="136"/>
    </row>
    <row r="1013" spans="2:17">
      <c r="B1013" s="135"/>
      <c r="C1013" s="135"/>
      <c r="D1013" s="135"/>
      <c r="E1013" s="135"/>
      <c r="F1013" s="136"/>
      <c r="G1013" s="136"/>
      <c r="H1013" s="136"/>
      <c r="I1013" s="136"/>
      <c r="J1013" s="136"/>
      <c r="K1013" s="136"/>
      <c r="L1013" s="136"/>
      <c r="M1013" s="136"/>
      <c r="N1013" s="136"/>
      <c r="O1013" s="136"/>
      <c r="P1013" s="136"/>
      <c r="Q1013" s="136"/>
    </row>
    <row r="1014" spans="2:17">
      <c r="B1014" s="135"/>
      <c r="C1014" s="135"/>
      <c r="D1014" s="135"/>
      <c r="E1014" s="135"/>
      <c r="F1014" s="136"/>
      <c r="G1014" s="136"/>
      <c r="H1014" s="136"/>
      <c r="I1014" s="136"/>
      <c r="J1014" s="136"/>
      <c r="K1014" s="136"/>
      <c r="L1014" s="136"/>
      <c r="M1014" s="136"/>
      <c r="N1014" s="136"/>
      <c r="O1014" s="136"/>
      <c r="P1014" s="136"/>
      <c r="Q1014" s="136"/>
    </row>
    <row r="1015" spans="2:17">
      <c r="B1015" s="135"/>
      <c r="C1015" s="135"/>
      <c r="D1015" s="135"/>
      <c r="E1015" s="135"/>
      <c r="F1015" s="136"/>
      <c r="G1015" s="136"/>
      <c r="H1015" s="136"/>
      <c r="I1015" s="136"/>
      <c r="J1015" s="136"/>
      <c r="K1015" s="136"/>
      <c r="L1015" s="136"/>
      <c r="M1015" s="136"/>
      <c r="N1015" s="136"/>
      <c r="O1015" s="136"/>
      <c r="P1015" s="136"/>
      <c r="Q1015" s="136"/>
    </row>
    <row r="1016" spans="2:17">
      <c r="B1016" s="135"/>
      <c r="C1016" s="135"/>
      <c r="D1016" s="135"/>
      <c r="E1016" s="135"/>
      <c r="F1016" s="136"/>
      <c r="G1016" s="136"/>
      <c r="H1016" s="136"/>
      <c r="I1016" s="136"/>
      <c r="J1016" s="136"/>
      <c r="K1016" s="136"/>
      <c r="L1016" s="136"/>
      <c r="M1016" s="136"/>
      <c r="N1016" s="136"/>
      <c r="O1016" s="136"/>
      <c r="P1016" s="136"/>
      <c r="Q1016" s="136"/>
    </row>
    <row r="1017" spans="2:17">
      <c r="B1017" s="135"/>
      <c r="C1017" s="135"/>
      <c r="D1017" s="135"/>
      <c r="E1017" s="135"/>
      <c r="F1017" s="136"/>
      <c r="G1017" s="136"/>
      <c r="H1017" s="136"/>
      <c r="I1017" s="136"/>
      <c r="J1017" s="136"/>
      <c r="K1017" s="136"/>
      <c r="L1017" s="136"/>
      <c r="M1017" s="136"/>
      <c r="N1017" s="136"/>
      <c r="O1017" s="136"/>
      <c r="P1017" s="136"/>
      <c r="Q1017" s="136"/>
    </row>
    <row r="1018" spans="2:17">
      <c r="B1018" s="135"/>
      <c r="C1018" s="135"/>
      <c r="D1018" s="135"/>
      <c r="E1018" s="135"/>
      <c r="F1018" s="136"/>
      <c r="G1018" s="136"/>
      <c r="H1018" s="136"/>
      <c r="I1018" s="136"/>
      <c r="J1018" s="136"/>
      <c r="K1018" s="136"/>
      <c r="L1018" s="136"/>
      <c r="M1018" s="136"/>
      <c r="N1018" s="136"/>
      <c r="O1018" s="136"/>
      <c r="P1018" s="136"/>
      <c r="Q1018" s="136"/>
    </row>
    <row r="1019" spans="2:17">
      <c r="B1019" s="135"/>
      <c r="C1019" s="135"/>
      <c r="D1019" s="135"/>
      <c r="E1019" s="135"/>
      <c r="F1019" s="136"/>
      <c r="G1019" s="136"/>
      <c r="H1019" s="136"/>
      <c r="I1019" s="136"/>
      <c r="J1019" s="136"/>
      <c r="K1019" s="136"/>
      <c r="L1019" s="136"/>
      <c r="M1019" s="136"/>
      <c r="N1019" s="136"/>
      <c r="O1019" s="136"/>
      <c r="P1019" s="136"/>
      <c r="Q1019" s="136"/>
    </row>
    <row r="1020" spans="2:17">
      <c r="B1020" s="135"/>
      <c r="C1020" s="135"/>
      <c r="D1020" s="135"/>
      <c r="E1020" s="135"/>
      <c r="F1020" s="136"/>
      <c r="G1020" s="136"/>
      <c r="H1020" s="136"/>
      <c r="I1020" s="136"/>
      <c r="J1020" s="136"/>
      <c r="K1020" s="136"/>
      <c r="L1020" s="136"/>
      <c r="M1020" s="136"/>
      <c r="N1020" s="136"/>
      <c r="O1020" s="136"/>
      <c r="P1020" s="136"/>
      <c r="Q1020" s="136"/>
    </row>
    <row r="1021" spans="2:17">
      <c r="B1021" s="135"/>
      <c r="C1021" s="135"/>
      <c r="D1021" s="135"/>
      <c r="E1021" s="135"/>
      <c r="F1021" s="136"/>
      <c r="G1021" s="136"/>
      <c r="H1021" s="136"/>
      <c r="I1021" s="136"/>
      <c r="J1021" s="136"/>
      <c r="K1021" s="136"/>
      <c r="L1021" s="136"/>
      <c r="M1021" s="136"/>
      <c r="N1021" s="136"/>
      <c r="O1021" s="136"/>
      <c r="P1021" s="136"/>
      <c r="Q1021" s="136"/>
    </row>
    <row r="1022" spans="2:17">
      <c r="B1022" s="135"/>
      <c r="C1022" s="135"/>
      <c r="D1022" s="135"/>
      <c r="E1022" s="135"/>
      <c r="F1022" s="136"/>
      <c r="G1022" s="136"/>
      <c r="H1022" s="136"/>
      <c r="I1022" s="136"/>
      <c r="J1022" s="136"/>
      <c r="K1022" s="136"/>
      <c r="L1022" s="136"/>
      <c r="M1022" s="136"/>
      <c r="N1022" s="136"/>
      <c r="O1022" s="136"/>
      <c r="P1022" s="136"/>
      <c r="Q1022" s="136"/>
    </row>
    <row r="1023" spans="2:17">
      <c r="B1023" s="135"/>
      <c r="C1023" s="135"/>
      <c r="D1023" s="135"/>
      <c r="E1023" s="135"/>
      <c r="F1023" s="136"/>
      <c r="G1023" s="136"/>
      <c r="H1023" s="136"/>
      <c r="I1023" s="136"/>
      <c r="J1023" s="136"/>
      <c r="K1023" s="136"/>
      <c r="L1023" s="136"/>
      <c r="M1023" s="136"/>
      <c r="N1023" s="136"/>
      <c r="O1023" s="136"/>
      <c r="P1023" s="136"/>
      <c r="Q1023" s="136"/>
    </row>
    <row r="1024" spans="2:17">
      <c r="B1024" s="135"/>
      <c r="C1024" s="135"/>
      <c r="D1024" s="135"/>
      <c r="E1024" s="135"/>
      <c r="F1024" s="136"/>
      <c r="G1024" s="136"/>
      <c r="H1024" s="136"/>
      <c r="I1024" s="136"/>
      <c r="J1024" s="136"/>
      <c r="K1024" s="136"/>
      <c r="L1024" s="136"/>
      <c r="M1024" s="136"/>
      <c r="N1024" s="136"/>
      <c r="O1024" s="136"/>
      <c r="P1024" s="136"/>
      <c r="Q1024" s="136"/>
    </row>
    <row r="1025" spans="2:17">
      <c r="B1025" s="135"/>
      <c r="C1025" s="135"/>
      <c r="D1025" s="135"/>
      <c r="E1025" s="135"/>
      <c r="F1025" s="136"/>
      <c r="G1025" s="136"/>
      <c r="H1025" s="136"/>
      <c r="I1025" s="136"/>
      <c r="J1025" s="136"/>
      <c r="K1025" s="136"/>
      <c r="L1025" s="136"/>
      <c r="M1025" s="136"/>
      <c r="N1025" s="136"/>
      <c r="O1025" s="136"/>
      <c r="P1025" s="136"/>
      <c r="Q1025" s="136"/>
    </row>
    <row r="1026" spans="2:17">
      <c r="B1026" s="135"/>
      <c r="C1026" s="135"/>
      <c r="D1026" s="135"/>
      <c r="E1026" s="135"/>
      <c r="F1026" s="136"/>
      <c r="G1026" s="136"/>
      <c r="H1026" s="136"/>
      <c r="I1026" s="136"/>
      <c r="J1026" s="136"/>
      <c r="K1026" s="136"/>
      <c r="L1026" s="136"/>
      <c r="M1026" s="136"/>
      <c r="N1026" s="136"/>
      <c r="O1026" s="136"/>
      <c r="P1026" s="136"/>
      <c r="Q1026" s="136"/>
    </row>
    <row r="1027" spans="2:17">
      <c r="B1027" s="135"/>
      <c r="C1027" s="135"/>
      <c r="D1027" s="135"/>
      <c r="E1027" s="135"/>
      <c r="F1027" s="136"/>
      <c r="G1027" s="136"/>
      <c r="H1027" s="136"/>
      <c r="I1027" s="136"/>
      <c r="J1027" s="136"/>
      <c r="K1027" s="136"/>
      <c r="L1027" s="136"/>
      <c r="M1027" s="136"/>
      <c r="N1027" s="136"/>
      <c r="O1027" s="136"/>
      <c r="P1027" s="136"/>
      <c r="Q1027" s="136"/>
    </row>
    <row r="1028" spans="2:17">
      <c r="B1028" s="135"/>
      <c r="C1028" s="135"/>
      <c r="D1028" s="135"/>
      <c r="E1028" s="135"/>
      <c r="F1028" s="136"/>
      <c r="G1028" s="136"/>
      <c r="H1028" s="136"/>
      <c r="I1028" s="136"/>
      <c r="J1028" s="136"/>
      <c r="K1028" s="136"/>
      <c r="L1028" s="136"/>
      <c r="M1028" s="136"/>
      <c r="N1028" s="136"/>
      <c r="O1028" s="136"/>
      <c r="P1028" s="136"/>
      <c r="Q1028" s="136"/>
    </row>
    <row r="1029" spans="2:17">
      <c r="B1029" s="135"/>
      <c r="C1029" s="135"/>
      <c r="D1029" s="135"/>
      <c r="E1029" s="135"/>
      <c r="F1029" s="136"/>
      <c r="G1029" s="136"/>
      <c r="H1029" s="136"/>
      <c r="I1029" s="136"/>
      <c r="J1029" s="136"/>
      <c r="K1029" s="136"/>
      <c r="L1029" s="136"/>
      <c r="M1029" s="136"/>
      <c r="N1029" s="136"/>
      <c r="O1029" s="136"/>
      <c r="P1029" s="136"/>
      <c r="Q1029" s="136"/>
    </row>
    <row r="1030" spans="2:17">
      <c r="B1030" s="135"/>
      <c r="C1030" s="135"/>
      <c r="D1030" s="135"/>
      <c r="E1030" s="135"/>
      <c r="F1030" s="136"/>
      <c r="G1030" s="136"/>
      <c r="H1030" s="136"/>
      <c r="I1030" s="136"/>
      <c r="J1030" s="136"/>
      <c r="K1030" s="136"/>
      <c r="L1030" s="136"/>
      <c r="M1030" s="136"/>
      <c r="N1030" s="136"/>
      <c r="O1030" s="136"/>
      <c r="P1030" s="136"/>
      <c r="Q1030" s="136"/>
    </row>
    <row r="1031" spans="2:17">
      <c r="B1031" s="135"/>
      <c r="C1031" s="135"/>
      <c r="D1031" s="135"/>
      <c r="E1031" s="135"/>
      <c r="F1031" s="136"/>
      <c r="G1031" s="136"/>
      <c r="H1031" s="136"/>
      <c r="I1031" s="136"/>
      <c r="J1031" s="136"/>
      <c r="K1031" s="136"/>
      <c r="L1031" s="136"/>
      <c r="M1031" s="136"/>
      <c r="N1031" s="136"/>
      <c r="O1031" s="136"/>
      <c r="P1031" s="136"/>
      <c r="Q1031" s="136"/>
    </row>
    <row r="1032" spans="2:17">
      <c r="B1032" s="135"/>
      <c r="C1032" s="135"/>
      <c r="D1032" s="135"/>
      <c r="E1032" s="135"/>
      <c r="F1032" s="136"/>
      <c r="G1032" s="136"/>
      <c r="H1032" s="136"/>
      <c r="I1032" s="136"/>
      <c r="J1032" s="136"/>
      <c r="K1032" s="136"/>
      <c r="L1032" s="136"/>
      <c r="M1032" s="136"/>
      <c r="N1032" s="136"/>
      <c r="O1032" s="136"/>
      <c r="P1032" s="136"/>
      <c r="Q1032" s="136"/>
    </row>
    <row r="1033" spans="2:17">
      <c r="B1033" s="135"/>
      <c r="C1033" s="135"/>
      <c r="D1033" s="135"/>
      <c r="E1033" s="135"/>
      <c r="F1033" s="136"/>
      <c r="G1033" s="136"/>
      <c r="H1033" s="136"/>
      <c r="I1033" s="136"/>
      <c r="J1033" s="136"/>
      <c r="K1033" s="136"/>
      <c r="L1033" s="136"/>
      <c r="M1033" s="136"/>
      <c r="N1033" s="136"/>
      <c r="O1033" s="136"/>
      <c r="P1033" s="136"/>
      <c r="Q1033" s="136"/>
    </row>
    <row r="1034" spans="2:17">
      <c r="B1034" s="135"/>
      <c r="C1034" s="135"/>
      <c r="D1034" s="135"/>
      <c r="E1034" s="135"/>
      <c r="F1034" s="136"/>
      <c r="G1034" s="136"/>
      <c r="H1034" s="136"/>
      <c r="I1034" s="136"/>
      <c r="J1034" s="136"/>
      <c r="K1034" s="136"/>
      <c r="L1034" s="136"/>
      <c r="M1034" s="136"/>
      <c r="N1034" s="136"/>
      <c r="O1034" s="136"/>
      <c r="P1034" s="136"/>
      <c r="Q1034" s="136"/>
    </row>
    <row r="1035" spans="2:17">
      <c r="B1035" s="135"/>
      <c r="C1035" s="135"/>
      <c r="D1035" s="135"/>
      <c r="E1035" s="135"/>
      <c r="F1035" s="136"/>
      <c r="G1035" s="136"/>
      <c r="H1035" s="136"/>
      <c r="I1035" s="136"/>
      <c r="J1035" s="136"/>
      <c r="K1035" s="136"/>
      <c r="L1035" s="136"/>
      <c r="M1035" s="136"/>
      <c r="N1035" s="136"/>
      <c r="O1035" s="136"/>
      <c r="P1035" s="136"/>
      <c r="Q1035" s="136"/>
    </row>
    <row r="1036" spans="2:17">
      <c r="B1036" s="135"/>
      <c r="C1036" s="135"/>
      <c r="D1036" s="135"/>
      <c r="E1036" s="135"/>
      <c r="F1036" s="136"/>
      <c r="G1036" s="136"/>
      <c r="H1036" s="136"/>
      <c r="I1036" s="136"/>
      <c r="J1036" s="136"/>
      <c r="K1036" s="136"/>
      <c r="L1036" s="136"/>
      <c r="M1036" s="136"/>
      <c r="N1036" s="136"/>
      <c r="O1036" s="136"/>
      <c r="P1036" s="136"/>
      <c r="Q1036" s="136"/>
    </row>
    <row r="1037" spans="2:17">
      <c r="B1037" s="135"/>
      <c r="C1037" s="135"/>
      <c r="D1037" s="135"/>
      <c r="E1037" s="135"/>
      <c r="F1037" s="136"/>
      <c r="G1037" s="136"/>
      <c r="H1037" s="136"/>
      <c r="I1037" s="136"/>
      <c r="J1037" s="136"/>
      <c r="K1037" s="136"/>
      <c r="L1037" s="136"/>
      <c r="M1037" s="136"/>
      <c r="N1037" s="136"/>
      <c r="O1037" s="136"/>
      <c r="P1037" s="136"/>
      <c r="Q1037" s="136"/>
    </row>
    <row r="1038" spans="2:17">
      <c r="B1038" s="135"/>
      <c r="C1038" s="135"/>
      <c r="D1038" s="135"/>
      <c r="E1038" s="135"/>
      <c r="F1038" s="136"/>
      <c r="G1038" s="136"/>
      <c r="H1038" s="136"/>
      <c r="I1038" s="136"/>
      <c r="J1038" s="136"/>
      <c r="K1038" s="136"/>
      <c r="L1038" s="136"/>
      <c r="M1038" s="136"/>
      <c r="N1038" s="136"/>
      <c r="O1038" s="136"/>
      <c r="P1038" s="136"/>
      <c r="Q1038" s="136"/>
    </row>
    <row r="1039" spans="2:17">
      <c r="B1039" s="135"/>
      <c r="C1039" s="135"/>
      <c r="D1039" s="135"/>
      <c r="E1039" s="135"/>
      <c r="F1039" s="136"/>
      <c r="G1039" s="136"/>
      <c r="H1039" s="136"/>
      <c r="I1039" s="136"/>
      <c r="J1039" s="136"/>
      <c r="K1039" s="136"/>
      <c r="L1039" s="136"/>
      <c r="M1039" s="136"/>
      <c r="N1039" s="136"/>
      <c r="O1039" s="136"/>
      <c r="P1039" s="136"/>
      <c r="Q1039" s="136"/>
    </row>
    <row r="1040" spans="2:17">
      <c r="B1040" s="135"/>
      <c r="C1040" s="135"/>
      <c r="D1040" s="135"/>
      <c r="E1040" s="135"/>
      <c r="F1040" s="136"/>
      <c r="G1040" s="136"/>
      <c r="H1040" s="136"/>
      <c r="I1040" s="136"/>
      <c r="J1040" s="136"/>
      <c r="K1040" s="136"/>
      <c r="L1040" s="136"/>
      <c r="M1040" s="136"/>
      <c r="N1040" s="136"/>
      <c r="O1040" s="136"/>
      <c r="P1040" s="136"/>
      <c r="Q1040" s="136"/>
    </row>
    <row r="1041" spans="2:17">
      <c r="B1041" s="135"/>
      <c r="C1041" s="135"/>
      <c r="D1041" s="135"/>
      <c r="E1041" s="135"/>
      <c r="F1041" s="136"/>
      <c r="G1041" s="136"/>
      <c r="H1041" s="136"/>
      <c r="I1041" s="136"/>
      <c r="J1041" s="136"/>
      <c r="K1041" s="136"/>
      <c r="L1041" s="136"/>
      <c r="M1041" s="136"/>
      <c r="N1041" s="136"/>
      <c r="O1041" s="136"/>
      <c r="P1041" s="136"/>
      <c r="Q1041" s="136"/>
    </row>
    <row r="1042" spans="2:17">
      <c r="B1042" s="135"/>
      <c r="C1042" s="135"/>
      <c r="D1042" s="135"/>
      <c r="E1042" s="135"/>
      <c r="F1042" s="136"/>
      <c r="G1042" s="136"/>
      <c r="H1042" s="136"/>
      <c r="I1042" s="136"/>
      <c r="J1042" s="136"/>
      <c r="K1042" s="136"/>
      <c r="L1042" s="136"/>
      <c r="M1042" s="136"/>
      <c r="N1042" s="136"/>
      <c r="O1042" s="136"/>
      <c r="P1042" s="136"/>
      <c r="Q1042" s="136"/>
    </row>
    <row r="1043" spans="2:17">
      <c r="B1043" s="135"/>
      <c r="C1043" s="135"/>
      <c r="D1043" s="135"/>
      <c r="E1043" s="135"/>
      <c r="F1043" s="136"/>
      <c r="G1043" s="136"/>
      <c r="H1043" s="136"/>
      <c r="I1043" s="136"/>
      <c r="J1043" s="136"/>
      <c r="K1043" s="136"/>
      <c r="L1043" s="136"/>
      <c r="M1043" s="136"/>
      <c r="N1043" s="136"/>
      <c r="O1043" s="136"/>
      <c r="P1043" s="136"/>
      <c r="Q1043" s="136"/>
    </row>
    <row r="1044" spans="2:17">
      <c r="B1044" s="135"/>
      <c r="C1044" s="135"/>
      <c r="D1044" s="135"/>
      <c r="E1044" s="135"/>
      <c r="F1044" s="136"/>
      <c r="G1044" s="136"/>
      <c r="H1044" s="136"/>
      <c r="I1044" s="136"/>
      <c r="J1044" s="136"/>
      <c r="K1044" s="136"/>
      <c r="L1044" s="136"/>
      <c r="M1044" s="136"/>
      <c r="N1044" s="136"/>
      <c r="O1044" s="136"/>
      <c r="P1044" s="136"/>
      <c r="Q1044" s="136"/>
    </row>
    <row r="1045" spans="2:17">
      <c r="B1045" s="135"/>
      <c r="C1045" s="135"/>
      <c r="D1045" s="135"/>
      <c r="E1045" s="135"/>
      <c r="F1045" s="136"/>
      <c r="G1045" s="136"/>
      <c r="H1045" s="136"/>
      <c r="I1045" s="136"/>
      <c r="J1045" s="136"/>
      <c r="K1045" s="136"/>
      <c r="L1045" s="136"/>
      <c r="M1045" s="136"/>
      <c r="N1045" s="136"/>
      <c r="O1045" s="136"/>
      <c r="P1045" s="136"/>
      <c r="Q1045" s="136"/>
    </row>
    <row r="1046" spans="2:17">
      <c r="B1046" s="135"/>
      <c r="C1046" s="135"/>
      <c r="D1046" s="135"/>
      <c r="E1046" s="135"/>
      <c r="F1046" s="136"/>
      <c r="G1046" s="136"/>
      <c r="H1046" s="136"/>
      <c r="I1046" s="136"/>
      <c r="J1046" s="136"/>
      <c r="K1046" s="136"/>
      <c r="L1046" s="136"/>
      <c r="M1046" s="136"/>
      <c r="N1046" s="136"/>
      <c r="O1046" s="136"/>
      <c r="P1046" s="136"/>
      <c r="Q1046" s="136"/>
    </row>
    <row r="1047" spans="2:17">
      <c r="B1047" s="135"/>
      <c r="C1047" s="135"/>
      <c r="D1047" s="135"/>
      <c r="E1047" s="135"/>
      <c r="F1047" s="136"/>
      <c r="G1047" s="136"/>
      <c r="H1047" s="136"/>
      <c r="I1047" s="136"/>
      <c r="J1047" s="136"/>
      <c r="K1047" s="136"/>
      <c r="L1047" s="136"/>
      <c r="M1047" s="136"/>
      <c r="N1047" s="136"/>
      <c r="O1047" s="136"/>
      <c r="P1047" s="136"/>
      <c r="Q1047" s="136"/>
    </row>
    <row r="1048" spans="2:17">
      <c r="B1048" s="135"/>
      <c r="C1048" s="135"/>
      <c r="D1048" s="135"/>
      <c r="E1048" s="135"/>
      <c r="F1048" s="136"/>
      <c r="G1048" s="136"/>
      <c r="H1048" s="136"/>
      <c r="I1048" s="136"/>
      <c r="J1048" s="136"/>
      <c r="K1048" s="136"/>
      <c r="L1048" s="136"/>
      <c r="M1048" s="136"/>
      <c r="N1048" s="136"/>
      <c r="O1048" s="136"/>
      <c r="P1048" s="136"/>
      <c r="Q1048" s="136"/>
    </row>
    <row r="1049" spans="2:17">
      <c r="B1049" s="135"/>
      <c r="C1049" s="135"/>
      <c r="D1049" s="135"/>
      <c r="E1049" s="135"/>
      <c r="F1049" s="136"/>
      <c r="G1049" s="136"/>
      <c r="H1049" s="136"/>
      <c r="I1049" s="136"/>
      <c r="J1049" s="136"/>
      <c r="K1049" s="136"/>
      <c r="L1049" s="136"/>
      <c r="M1049" s="136"/>
      <c r="N1049" s="136"/>
      <c r="O1049" s="136"/>
      <c r="P1049" s="136"/>
      <c r="Q1049" s="136"/>
    </row>
    <row r="1050" spans="2:17">
      <c r="B1050" s="135"/>
      <c r="C1050" s="135"/>
      <c r="D1050" s="135"/>
      <c r="E1050" s="135"/>
      <c r="F1050" s="136"/>
      <c r="G1050" s="136"/>
      <c r="H1050" s="136"/>
      <c r="I1050" s="136"/>
      <c r="J1050" s="136"/>
      <c r="K1050" s="136"/>
      <c r="L1050" s="136"/>
      <c r="M1050" s="136"/>
      <c r="N1050" s="136"/>
      <c r="O1050" s="136"/>
      <c r="P1050" s="136"/>
      <c r="Q1050" s="136"/>
    </row>
    <row r="1051" spans="2:17">
      <c r="B1051" s="135"/>
      <c r="C1051" s="135"/>
      <c r="D1051" s="135"/>
      <c r="E1051" s="135"/>
      <c r="F1051" s="136"/>
      <c r="G1051" s="136"/>
      <c r="H1051" s="136"/>
      <c r="I1051" s="136"/>
      <c r="J1051" s="136"/>
      <c r="K1051" s="136"/>
      <c r="L1051" s="136"/>
      <c r="M1051" s="136"/>
      <c r="N1051" s="136"/>
      <c r="O1051" s="136"/>
      <c r="P1051" s="136"/>
      <c r="Q1051" s="136"/>
    </row>
    <row r="1052" spans="2:17">
      <c r="B1052" s="135"/>
      <c r="C1052" s="135"/>
      <c r="D1052" s="135"/>
      <c r="E1052" s="135"/>
      <c r="F1052" s="136"/>
      <c r="G1052" s="136"/>
      <c r="H1052" s="136"/>
      <c r="I1052" s="136"/>
      <c r="J1052" s="136"/>
      <c r="K1052" s="136"/>
      <c r="L1052" s="136"/>
      <c r="M1052" s="136"/>
      <c r="N1052" s="136"/>
      <c r="O1052" s="136"/>
      <c r="P1052" s="136"/>
      <c r="Q1052" s="136"/>
    </row>
    <row r="1053" spans="2:17">
      <c r="B1053" s="135"/>
      <c r="C1053" s="135"/>
      <c r="D1053" s="135"/>
      <c r="E1053" s="135"/>
      <c r="F1053" s="136"/>
      <c r="G1053" s="136"/>
      <c r="H1053" s="136"/>
      <c r="I1053" s="136"/>
      <c r="J1053" s="136"/>
      <c r="K1053" s="136"/>
      <c r="L1053" s="136"/>
      <c r="M1053" s="136"/>
      <c r="N1053" s="136"/>
      <c r="O1053" s="136"/>
      <c r="P1053" s="136"/>
      <c r="Q1053" s="136"/>
    </row>
    <row r="1054" spans="2:17">
      <c r="B1054" s="135"/>
      <c r="C1054" s="135"/>
      <c r="D1054" s="135"/>
      <c r="E1054" s="135"/>
      <c r="F1054" s="136"/>
      <c r="G1054" s="136"/>
      <c r="H1054" s="136"/>
      <c r="I1054" s="136"/>
      <c r="J1054" s="136"/>
      <c r="K1054" s="136"/>
      <c r="L1054" s="136"/>
      <c r="M1054" s="136"/>
      <c r="N1054" s="136"/>
      <c r="O1054" s="136"/>
      <c r="P1054" s="136"/>
      <c r="Q1054" s="136"/>
    </row>
    <row r="1055" spans="2:17">
      <c r="B1055" s="135"/>
      <c r="C1055" s="135"/>
      <c r="D1055" s="135"/>
      <c r="E1055" s="135"/>
      <c r="F1055" s="136"/>
      <c r="G1055" s="136"/>
      <c r="H1055" s="136"/>
      <c r="I1055" s="136"/>
      <c r="J1055" s="136"/>
      <c r="K1055" s="136"/>
      <c r="L1055" s="136"/>
      <c r="M1055" s="136"/>
      <c r="N1055" s="136"/>
      <c r="O1055" s="136"/>
      <c r="P1055" s="136"/>
      <c r="Q1055" s="136"/>
    </row>
    <row r="1056" spans="2:17">
      <c r="B1056" s="135"/>
      <c r="C1056" s="135"/>
      <c r="D1056" s="135"/>
      <c r="E1056" s="135"/>
      <c r="F1056" s="136"/>
      <c r="G1056" s="136"/>
      <c r="H1056" s="136"/>
      <c r="I1056" s="136"/>
      <c r="J1056" s="136"/>
      <c r="K1056" s="136"/>
      <c r="L1056" s="136"/>
      <c r="M1056" s="136"/>
      <c r="N1056" s="136"/>
      <c r="O1056" s="136"/>
      <c r="P1056" s="136"/>
      <c r="Q1056" s="136"/>
    </row>
    <row r="1057" spans="2:17">
      <c r="B1057" s="135"/>
      <c r="C1057" s="135"/>
      <c r="D1057" s="135"/>
      <c r="E1057" s="135"/>
      <c r="F1057" s="136"/>
      <c r="G1057" s="136"/>
      <c r="H1057" s="136"/>
      <c r="I1057" s="136"/>
      <c r="J1057" s="136"/>
      <c r="K1057" s="136"/>
      <c r="L1057" s="136"/>
      <c r="M1057" s="136"/>
      <c r="N1057" s="136"/>
      <c r="O1057" s="136"/>
      <c r="P1057" s="136"/>
      <c r="Q1057" s="136"/>
    </row>
    <row r="1058" spans="2:17">
      <c r="B1058" s="135"/>
      <c r="C1058" s="135"/>
      <c r="D1058" s="135"/>
      <c r="E1058" s="135"/>
      <c r="F1058" s="136"/>
      <c r="G1058" s="136"/>
      <c r="H1058" s="136"/>
      <c r="I1058" s="136"/>
      <c r="J1058" s="136"/>
      <c r="K1058" s="136"/>
      <c r="L1058" s="136"/>
      <c r="M1058" s="136"/>
      <c r="N1058" s="136"/>
      <c r="O1058" s="136"/>
      <c r="P1058" s="136"/>
      <c r="Q1058" s="136"/>
    </row>
    <row r="1059" spans="2:17">
      <c r="B1059" s="135"/>
      <c r="C1059" s="135"/>
      <c r="D1059" s="135"/>
      <c r="E1059" s="135"/>
      <c r="F1059" s="136"/>
      <c r="G1059" s="136"/>
      <c r="H1059" s="136"/>
      <c r="I1059" s="136"/>
      <c r="J1059" s="136"/>
      <c r="K1059" s="136"/>
      <c r="L1059" s="136"/>
      <c r="M1059" s="136"/>
      <c r="N1059" s="136"/>
      <c r="O1059" s="136"/>
      <c r="P1059" s="136"/>
      <c r="Q1059" s="136"/>
    </row>
    <row r="1060" spans="2:17">
      <c r="B1060" s="135"/>
      <c r="C1060" s="135"/>
      <c r="D1060" s="135"/>
      <c r="E1060" s="135"/>
      <c r="F1060" s="136"/>
      <c r="G1060" s="136"/>
      <c r="H1060" s="136"/>
      <c r="I1060" s="136"/>
      <c r="J1060" s="136"/>
      <c r="K1060" s="136"/>
      <c r="L1060" s="136"/>
      <c r="M1060" s="136"/>
      <c r="N1060" s="136"/>
      <c r="O1060" s="136"/>
      <c r="P1060" s="136"/>
      <c r="Q1060" s="136"/>
    </row>
    <row r="1061" spans="2:17">
      <c r="B1061" s="135"/>
      <c r="C1061" s="135"/>
      <c r="D1061" s="135"/>
      <c r="E1061" s="135"/>
      <c r="F1061" s="136"/>
      <c r="G1061" s="136"/>
      <c r="H1061" s="136"/>
      <c r="I1061" s="136"/>
      <c r="J1061" s="136"/>
      <c r="K1061" s="136"/>
      <c r="L1061" s="136"/>
      <c r="M1061" s="136"/>
      <c r="N1061" s="136"/>
      <c r="O1061" s="136"/>
      <c r="P1061" s="136"/>
      <c r="Q1061" s="136"/>
    </row>
    <row r="1062" spans="2:17">
      <c r="B1062" s="135"/>
      <c r="C1062" s="135"/>
      <c r="D1062" s="135"/>
      <c r="E1062" s="135"/>
      <c r="F1062" s="136"/>
      <c r="G1062" s="136"/>
      <c r="H1062" s="136"/>
      <c r="I1062" s="136"/>
      <c r="J1062" s="136"/>
      <c r="K1062" s="136"/>
      <c r="L1062" s="136"/>
      <c r="M1062" s="136"/>
      <c r="N1062" s="136"/>
      <c r="O1062" s="136"/>
      <c r="P1062" s="136"/>
      <c r="Q1062" s="136"/>
    </row>
    <row r="1063" spans="2:17">
      <c r="B1063" s="135"/>
      <c r="C1063" s="135"/>
      <c r="D1063" s="135"/>
      <c r="E1063" s="135"/>
      <c r="F1063" s="136"/>
      <c r="G1063" s="136"/>
      <c r="H1063" s="136"/>
      <c r="I1063" s="136"/>
      <c r="J1063" s="136"/>
      <c r="K1063" s="136"/>
      <c r="L1063" s="136"/>
      <c r="M1063" s="136"/>
      <c r="N1063" s="136"/>
      <c r="O1063" s="136"/>
      <c r="P1063" s="136"/>
      <c r="Q1063" s="136"/>
    </row>
    <row r="1064" spans="2:17">
      <c r="B1064" s="135"/>
      <c r="C1064" s="135"/>
      <c r="D1064" s="135"/>
      <c r="E1064" s="135"/>
      <c r="F1064" s="136"/>
      <c r="G1064" s="136"/>
      <c r="H1064" s="136"/>
      <c r="I1064" s="136"/>
      <c r="J1064" s="136"/>
      <c r="K1064" s="136"/>
      <c r="L1064" s="136"/>
      <c r="M1064" s="136"/>
      <c r="N1064" s="136"/>
      <c r="O1064" s="136"/>
      <c r="P1064" s="136"/>
      <c r="Q1064" s="136"/>
    </row>
    <row r="1065" spans="2:17">
      <c r="B1065" s="135"/>
      <c r="C1065" s="135"/>
      <c r="D1065" s="135"/>
      <c r="E1065" s="135"/>
      <c r="F1065" s="136"/>
      <c r="G1065" s="136"/>
      <c r="H1065" s="136"/>
      <c r="I1065" s="136"/>
      <c r="J1065" s="136"/>
      <c r="K1065" s="136"/>
      <c r="L1065" s="136"/>
      <c r="M1065" s="136"/>
      <c r="N1065" s="136"/>
      <c r="O1065" s="136"/>
      <c r="P1065" s="136"/>
      <c r="Q1065" s="136"/>
    </row>
    <row r="1066" spans="2:17">
      <c r="B1066" s="135"/>
      <c r="C1066" s="135"/>
      <c r="D1066" s="135"/>
      <c r="E1066" s="135"/>
      <c r="F1066" s="136"/>
      <c r="G1066" s="136"/>
      <c r="H1066" s="136"/>
      <c r="I1066" s="136"/>
      <c r="J1066" s="136"/>
      <c r="K1066" s="136"/>
      <c r="L1066" s="136"/>
      <c r="M1066" s="136"/>
      <c r="N1066" s="136"/>
      <c r="O1066" s="136"/>
      <c r="P1066" s="136"/>
      <c r="Q1066" s="136"/>
    </row>
  </sheetData>
  <sheetProtection sheet="1" objects="1" scenarios="1"/>
  <mergeCells count="1">
    <mergeCell ref="B6:Q6"/>
  </mergeCells>
  <phoneticPr fontId="5" type="noConversion"/>
  <conditionalFormatting sqref="B93:B95">
    <cfRule type="cellIs" dxfId="9" priority="16" operator="equal">
      <formula>2958465</formula>
    </cfRule>
    <cfRule type="cellIs" dxfId="8" priority="17" operator="equal">
      <formula>"NR3"</formula>
    </cfRule>
    <cfRule type="cellIs" dxfId="7" priority="18" operator="equal">
      <formula>"דירוג פנימי"</formula>
    </cfRule>
  </conditionalFormatting>
  <conditionalFormatting sqref="B93:B95">
    <cfRule type="cellIs" dxfId="6" priority="15" operator="equal">
      <formula>2958465</formula>
    </cfRule>
  </conditionalFormatting>
  <conditionalFormatting sqref="B11:B12 B24:B25">
    <cfRule type="cellIs" dxfId="5" priority="14" operator="equal">
      <formula>"NR3"</formula>
    </cfRule>
  </conditionalFormatting>
  <conditionalFormatting sqref="B13:B23">
    <cfRule type="cellIs" dxfId="4" priority="13" operator="equal">
      <formula>"NR3"</formula>
    </cfRule>
  </conditionalFormatting>
  <conditionalFormatting sqref="B26:B92">
    <cfRule type="cellIs" dxfId="3" priority="4" operator="equal">
      <formula>"NR3"</formula>
    </cfRule>
  </conditionalFormatting>
  <conditionalFormatting sqref="B131">
    <cfRule type="cellIs" dxfId="2" priority="3" operator="equal">
      <formula>"NR3"</formula>
    </cfRule>
  </conditionalFormatting>
  <conditionalFormatting sqref="B98:B130">
    <cfRule type="cellIs" dxfId="1" priority="2" operator="equal">
      <formula>"NR3"</formula>
    </cfRule>
  </conditionalFormatting>
  <conditionalFormatting sqref="B96:B97">
    <cfRule type="cellIs" dxfId="0" priority="1" operator="equal">
      <formula>"NR3"</formula>
    </cfRule>
  </conditionalFormatting>
  <dataValidations count="1">
    <dataValidation allowBlank="1" showInputMessage="1" showErrorMessage="1" sqref="D1:Q9 C5:C9 B1:B9 B132:Q1048576 A1:A1048576 B13:B23 B26:B92 B96:B131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56" t="s">
        <v>149</v>
      </c>
      <c r="C1" s="77" t="s" vm="1">
        <v>230</v>
      </c>
    </row>
    <row r="2" spans="2:15">
      <c r="B2" s="56" t="s">
        <v>148</v>
      </c>
      <c r="C2" s="77" t="s">
        <v>231</v>
      </c>
    </row>
    <row r="3" spans="2:15">
      <c r="B3" s="56" t="s">
        <v>150</v>
      </c>
      <c r="C3" s="77" t="s">
        <v>232</v>
      </c>
    </row>
    <row r="4" spans="2:15">
      <c r="B4" s="56" t="s">
        <v>151</v>
      </c>
      <c r="C4" s="77">
        <v>9453</v>
      </c>
    </row>
    <row r="6" spans="2:15" ht="26.25" customHeight="1">
      <c r="B6" s="166" t="s">
        <v>180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/>
    </row>
    <row r="7" spans="2:15" s="3" customFormat="1" ht="78.75">
      <c r="B7" s="59" t="s">
        <v>119</v>
      </c>
      <c r="C7" s="60" t="s">
        <v>47</v>
      </c>
      <c r="D7" s="60" t="s">
        <v>120</v>
      </c>
      <c r="E7" s="60" t="s">
        <v>15</v>
      </c>
      <c r="F7" s="60" t="s">
        <v>69</v>
      </c>
      <c r="G7" s="60" t="s">
        <v>18</v>
      </c>
      <c r="H7" s="60" t="s">
        <v>104</v>
      </c>
      <c r="I7" s="60" t="s">
        <v>55</v>
      </c>
      <c r="J7" s="60" t="s">
        <v>19</v>
      </c>
      <c r="K7" s="60" t="s">
        <v>206</v>
      </c>
      <c r="L7" s="60" t="s">
        <v>205</v>
      </c>
      <c r="M7" s="60" t="s">
        <v>113</v>
      </c>
      <c r="N7" s="60" t="s">
        <v>152</v>
      </c>
      <c r="O7" s="62" t="s">
        <v>154</v>
      </c>
    </row>
    <row r="8" spans="2:15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213</v>
      </c>
      <c r="L8" s="32"/>
      <c r="M8" s="32" t="s">
        <v>209</v>
      </c>
      <c r="N8" s="32" t="s">
        <v>20</v>
      </c>
      <c r="O8" s="17" t="s">
        <v>20</v>
      </c>
    </row>
    <row r="9" spans="2:15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15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2:15" ht="20.25" customHeight="1">
      <c r="B11" s="137" t="s">
        <v>222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2:15">
      <c r="B12" s="137" t="s">
        <v>115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2:15">
      <c r="B13" s="137" t="s">
        <v>204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2:15">
      <c r="B14" s="137" t="s">
        <v>212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2:15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1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135"/>
      <c r="C110" s="135"/>
      <c r="D110" s="135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</row>
    <row r="111" spans="2:15">
      <c r="B111" s="135"/>
      <c r="C111" s="135"/>
      <c r="D111" s="135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</row>
    <row r="112" spans="2:15">
      <c r="B112" s="135"/>
      <c r="C112" s="135"/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</row>
    <row r="113" spans="2:15">
      <c r="B113" s="135"/>
      <c r="C113" s="135"/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</row>
    <row r="114" spans="2:15">
      <c r="B114" s="135"/>
      <c r="C114" s="135"/>
      <c r="D114" s="135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</row>
    <row r="115" spans="2:15">
      <c r="B115" s="135"/>
      <c r="C115" s="135"/>
      <c r="D115" s="135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</row>
    <row r="116" spans="2:15">
      <c r="B116" s="135"/>
      <c r="C116" s="135"/>
      <c r="D116" s="135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</row>
    <row r="117" spans="2:15">
      <c r="B117" s="135"/>
      <c r="C117" s="135"/>
      <c r="D117" s="135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</row>
    <row r="118" spans="2:15">
      <c r="B118" s="135"/>
      <c r="C118" s="135"/>
      <c r="D118" s="135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</row>
    <row r="119" spans="2:15">
      <c r="B119" s="135"/>
      <c r="C119" s="135"/>
      <c r="D119" s="135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</row>
    <row r="120" spans="2:15">
      <c r="B120" s="135"/>
      <c r="C120" s="135"/>
      <c r="D120" s="135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</row>
    <row r="121" spans="2:15">
      <c r="B121" s="135"/>
      <c r="C121" s="135"/>
      <c r="D121" s="135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</row>
    <row r="122" spans="2:15">
      <c r="B122" s="135"/>
      <c r="C122" s="135"/>
      <c r="D122" s="135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</row>
    <row r="123" spans="2:15">
      <c r="B123" s="135"/>
      <c r="C123" s="135"/>
      <c r="D123" s="135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</row>
    <row r="124" spans="2:15">
      <c r="B124" s="135"/>
      <c r="C124" s="135"/>
      <c r="D124" s="135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</row>
    <row r="125" spans="2:15">
      <c r="B125" s="135"/>
      <c r="C125" s="135"/>
      <c r="D125" s="135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</row>
    <row r="126" spans="2:15">
      <c r="B126" s="135"/>
      <c r="C126" s="135"/>
      <c r="D126" s="135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</row>
    <row r="127" spans="2:15">
      <c r="B127" s="135"/>
      <c r="C127" s="135"/>
      <c r="D127" s="135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</row>
    <row r="128" spans="2:15">
      <c r="B128" s="135"/>
      <c r="C128" s="135"/>
      <c r="D128" s="135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</row>
    <row r="129" spans="2:15">
      <c r="B129" s="135"/>
      <c r="C129" s="135"/>
      <c r="D129" s="135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</row>
    <row r="130" spans="2:15">
      <c r="B130" s="135"/>
      <c r="C130" s="135"/>
      <c r="D130" s="135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</row>
    <row r="131" spans="2:15">
      <c r="B131" s="135"/>
      <c r="C131" s="135"/>
      <c r="D131" s="135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</row>
    <row r="132" spans="2:15">
      <c r="B132" s="135"/>
      <c r="C132" s="135"/>
      <c r="D132" s="135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</row>
    <row r="133" spans="2:15">
      <c r="B133" s="135"/>
      <c r="C133" s="135"/>
      <c r="D133" s="135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</row>
    <row r="134" spans="2:15">
      <c r="B134" s="135"/>
      <c r="C134" s="135"/>
      <c r="D134" s="135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</row>
    <row r="135" spans="2:15">
      <c r="B135" s="135"/>
      <c r="C135" s="135"/>
      <c r="D135" s="135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</row>
    <row r="136" spans="2:15">
      <c r="B136" s="135"/>
      <c r="C136" s="135"/>
      <c r="D136" s="135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</row>
    <row r="137" spans="2:15">
      <c r="B137" s="135"/>
      <c r="C137" s="135"/>
      <c r="D137" s="135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</row>
    <row r="138" spans="2:15">
      <c r="B138" s="135"/>
      <c r="C138" s="135"/>
      <c r="D138" s="135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</row>
    <row r="139" spans="2:15">
      <c r="B139" s="135"/>
      <c r="C139" s="135"/>
      <c r="D139" s="135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</row>
    <row r="140" spans="2:15">
      <c r="B140" s="135"/>
      <c r="C140" s="135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</row>
    <row r="141" spans="2:15">
      <c r="B141" s="135"/>
      <c r="C141" s="135"/>
      <c r="D141" s="135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</row>
    <row r="142" spans="2:15">
      <c r="B142" s="135"/>
      <c r="C142" s="135"/>
      <c r="D142" s="135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</row>
    <row r="143" spans="2:15">
      <c r="B143" s="135"/>
      <c r="C143" s="135"/>
      <c r="D143" s="135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</row>
    <row r="144" spans="2:15">
      <c r="B144" s="135"/>
      <c r="C144" s="135"/>
      <c r="D144" s="135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</row>
    <row r="145" spans="2:15">
      <c r="B145" s="135"/>
      <c r="C145" s="135"/>
      <c r="D145" s="135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</row>
    <row r="146" spans="2:15">
      <c r="B146" s="135"/>
      <c r="C146" s="135"/>
      <c r="D146" s="135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</row>
    <row r="147" spans="2:15">
      <c r="B147" s="135"/>
      <c r="C147" s="135"/>
      <c r="D147" s="135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</row>
    <row r="148" spans="2:15">
      <c r="B148" s="135"/>
      <c r="C148" s="135"/>
      <c r="D148" s="135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</row>
    <row r="149" spans="2:15">
      <c r="B149" s="135"/>
      <c r="C149" s="135"/>
      <c r="D149" s="135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</row>
    <row r="150" spans="2:15">
      <c r="B150" s="135"/>
      <c r="C150" s="135"/>
      <c r="D150" s="135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</row>
    <row r="151" spans="2:15">
      <c r="B151" s="135"/>
      <c r="C151" s="135"/>
      <c r="D151" s="135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</row>
    <row r="152" spans="2:15">
      <c r="B152" s="135"/>
      <c r="C152" s="135"/>
      <c r="D152" s="135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</row>
    <row r="153" spans="2:15">
      <c r="B153" s="135"/>
      <c r="C153" s="135"/>
      <c r="D153" s="135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</row>
    <row r="154" spans="2:15">
      <c r="B154" s="135"/>
      <c r="C154" s="135"/>
      <c r="D154" s="135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</row>
    <row r="155" spans="2:15">
      <c r="B155" s="135"/>
      <c r="C155" s="135"/>
      <c r="D155" s="135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</row>
    <row r="156" spans="2:15">
      <c r="B156" s="135"/>
      <c r="C156" s="135"/>
      <c r="D156" s="135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</row>
    <row r="157" spans="2:15">
      <c r="B157" s="135"/>
      <c r="C157" s="135"/>
      <c r="D157" s="135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</row>
    <row r="158" spans="2:15">
      <c r="B158" s="135"/>
      <c r="C158" s="135"/>
      <c r="D158" s="135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</row>
    <row r="159" spans="2:15">
      <c r="B159" s="135"/>
      <c r="C159" s="135"/>
      <c r="D159" s="135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</row>
    <row r="160" spans="2:15">
      <c r="B160" s="135"/>
      <c r="C160" s="135"/>
      <c r="D160" s="135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</row>
    <row r="161" spans="2:15">
      <c r="B161" s="135"/>
      <c r="C161" s="135"/>
      <c r="D161" s="135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</row>
    <row r="162" spans="2:15">
      <c r="B162" s="135"/>
      <c r="C162" s="135"/>
      <c r="D162" s="135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</row>
    <row r="163" spans="2:15">
      <c r="B163" s="135"/>
      <c r="C163" s="135"/>
      <c r="D163" s="135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</row>
    <row r="164" spans="2:15">
      <c r="B164" s="135"/>
      <c r="C164" s="135"/>
      <c r="D164" s="135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</row>
    <row r="165" spans="2:15">
      <c r="B165" s="135"/>
      <c r="C165" s="135"/>
      <c r="D165" s="135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</row>
    <row r="166" spans="2:15">
      <c r="B166" s="135"/>
      <c r="C166" s="135"/>
      <c r="D166" s="135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</row>
    <row r="167" spans="2:15">
      <c r="B167" s="135"/>
      <c r="C167" s="135"/>
      <c r="D167" s="135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</row>
    <row r="168" spans="2:15">
      <c r="B168" s="135"/>
      <c r="C168" s="135"/>
      <c r="D168" s="135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</row>
    <row r="169" spans="2:15">
      <c r="B169" s="135"/>
      <c r="C169" s="135"/>
      <c r="D169" s="135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</row>
    <row r="170" spans="2:15">
      <c r="B170" s="135"/>
      <c r="C170" s="135"/>
      <c r="D170" s="135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</row>
    <row r="171" spans="2:15">
      <c r="B171" s="135"/>
      <c r="C171" s="135"/>
      <c r="D171" s="135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</row>
    <row r="172" spans="2:15">
      <c r="B172" s="135"/>
      <c r="C172" s="135"/>
      <c r="D172" s="135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</row>
    <row r="173" spans="2:15">
      <c r="B173" s="135"/>
      <c r="C173" s="135"/>
      <c r="D173" s="135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</row>
    <row r="174" spans="2:15">
      <c r="B174" s="135"/>
      <c r="C174" s="135"/>
      <c r="D174" s="135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</row>
    <row r="175" spans="2:15">
      <c r="B175" s="135"/>
      <c r="C175" s="135"/>
      <c r="D175" s="135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</row>
    <row r="176" spans="2:15">
      <c r="B176" s="135"/>
      <c r="C176" s="135"/>
      <c r="D176" s="135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</row>
    <row r="177" spans="2:15">
      <c r="B177" s="135"/>
      <c r="C177" s="135"/>
      <c r="D177" s="135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</row>
    <row r="178" spans="2:15">
      <c r="B178" s="135"/>
      <c r="C178" s="135"/>
      <c r="D178" s="135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</row>
    <row r="179" spans="2:15">
      <c r="B179" s="135"/>
      <c r="C179" s="135"/>
      <c r="D179" s="135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</row>
    <row r="180" spans="2:15">
      <c r="B180" s="135"/>
      <c r="C180" s="135"/>
      <c r="D180" s="135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</row>
    <row r="181" spans="2:15">
      <c r="B181" s="135"/>
      <c r="C181" s="135"/>
      <c r="D181" s="13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</row>
    <row r="182" spans="2:15">
      <c r="B182" s="135"/>
      <c r="C182" s="135"/>
      <c r="D182" s="135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</row>
    <row r="183" spans="2:15">
      <c r="B183" s="135"/>
      <c r="C183" s="135"/>
      <c r="D183" s="13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</row>
    <row r="184" spans="2:15">
      <c r="B184" s="135"/>
      <c r="C184" s="135"/>
      <c r="D184" s="135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</row>
    <row r="185" spans="2:15">
      <c r="B185" s="135"/>
      <c r="C185" s="135"/>
      <c r="D185" s="13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</row>
    <row r="186" spans="2:15">
      <c r="B186" s="135"/>
      <c r="C186" s="135"/>
      <c r="D186" s="135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</row>
    <row r="187" spans="2:15">
      <c r="B187" s="135"/>
      <c r="C187" s="135"/>
      <c r="D187" s="135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</row>
    <row r="188" spans="2:15">
      <c r="B188" s="135"/>
      <c r="C188" s="135"/>
      <c r="D188" s="135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</row>
    <row r="189" spans="2:15">
      <c r="B189" s="135"/>
      <c r="C189" s="135"/>
      <c r="D189" s="135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</row>
    <row r="190" spans="2:15">
      <c r="B190" s="135"/>
      <c r="C190" s="135"/>
      <c r="D190" s="135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</row>
    <row r="191" spans="2:15">
      <c r="B191" s="135"/>
      <c r="C191" s="135"/>
      <c r="D191" s="135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</row>
    <row r="192" spans="2:15">
      <c r="B192" s="135"/>
      <c r="C192" s="135"/>
      <c r="D192" s="135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</row>
    <row r="193" spans="2:15">
      <c r="B193" s="135"/>
      <c r="C193" s="135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</row>
    <row r="194" spans="2:15">
      <c r="B194" s="135"/>
      <c r="C194" s="135"/>
      <c r="D194" s="135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</row>
    <row r="195" spans="2:15">
      <c r="B195" s="135"/>
      <c r="C195" s="135"/>
      <c r="D195" s="13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</row>
    <row r="196" spans="2:15">
      <c r="B196" s="135"/>
      <c r="C196" s="135"/>
      <c r="D196" s="135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</row>
    <row r="197" spans="2:15">
      <c r="B197" s="135"/>
      <c r="C197" s="135"/>
      <c r="D197" s="135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</row>
    <row r="198" spans="2:15">
      <c r="B198" s="135"/>
      <c r="C198" s="135"/>
      <c r="D198" s="135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</row>
    <row r="199" spans="2:15">
      <c r="B199" s="135"/>
      <c r="C199" s="135"/>
      <c r="D199" s="135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</row>
    <row r="200" spans="2:15">
      <c r="B200" s="135"/>
      <c r="C200" s="135"/>
      <c r="D200" s="135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2:15">
      <c r="B201" s="135"/>
      <c r="C201" s="135"/>
      <c r="D201" s="13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</row>
    <row r="202" spans="2:15">
      <c r="B202" s="135"/>
      <c r="C202" s="135"/>
      <c r="D202" s="135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</row>
    <row r="203" spans="2:15">
      <c r="B203" s="135"/>
      <c r="C203" s="135"/>
      <c r="D203" s="135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2:15">
      <c r="B204" s="135"/>
      <c r="C204" s="135"/>
      <c r="D204" s="135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2:15">
      <c r="B205" s="135"/>
      <c r="C205" s="135"/>
      <c r="D205" s="135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</row>
    <row r="206" spans="2:15">
      <c r="B206" s="135"/>
      <c r="C206" s="135"/>
      <c r="D206" s="135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2:15">
      <c r="B207" s="135"/>
      <c r="C207" s="135"/>
      <c r="D207" s="135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</row>
    <row r="208" spans="2:15">
      <c r="B208" s="135"/>
      <c r="C208" s="135"/>
      <c r="D208" s="135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2:15">
      <c r="B209" s="135"/>
      <c r="C209" s="135"/>
      <c r="D209" s="135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  <row r="210" spans="2:15">
      <c r="B210" s="135"/>
      <c r="C210" s="135"/>
      <c r="D210" s="135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</row>
    <row r="211" spans="2:15">
      <c r="B211" s="135"/>
      <c r="C211" s="135"/>
      <c r="D211" s="13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</row>
    <row r="212" spans="2:15">
      <c r="B212" s="135"/>
      <c r="C212" s="135"/>
      <c r="D212" s="135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</row>
    <row r="213" spans="2:15">
      <c r="B213" s="135"/>
      <c r="C213" s="135"/>
      <c r="D213" s="135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</row>
    <row r="214" spans="2:15">
      <c r="B214" s="135"/>
      <c r="C214" s="135"/>
      <c r="D214" s="135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</row>
    <row r="215" spans="2:15">
      <c r="B215" s="135"/>
      <c r="C215" s="135"/>
      <c r="D215" s="135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</row>
    <row r="216" spans="2:15">
      <c r="B216" s="135"/>
      <c r="C216" s="135"/>
      <c r="D216" s="135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</row>
    <row r="217" spans="2:15">
      <c r="B217" s="135"/>
      <c r="C217" s="135"/>
      <c r="D217" s="13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</row>
    <row r="218" spans="2:15">
      <c r="B218" s="135"/>
      <c r="C218" s="135"/>
      <c r="D218" s="135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</row>
    <row r="219" spans="2:15">
      <c r="B219" s="135"/>
      <c r="C219" s="135"/>
      <c r="D219" s="135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</row>
    <row r="220" spans="2:15">
      <c r="B220" s="135"/>
      <c r="C220" s="135"/>
      <c r="D220" s="135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</row>
    <row r="221" spans="2:15">
      <c r="B221" s="135"/>
      <c r="C221" s="135"/>
      <c r="D221" s="135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</row>
    <row r="222" spans="2:15">
      <c r="B222" s="135"/>
      <c r="C222" s="135"/>
      <c r="D222" s="135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</row>
    <row r="223" spans="2:15">
      <c r="B223" s="135"/>
      <c r="C223" s="135"/>
      <c r="D223" s="135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</row>
    <row r="224" spans="2:15">
      <c r="B224" s="135"/>
      <c r="C224" s="135"/>
      <c r="D224" s="135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</row>
    <row r="225" spans="2:15">
      <c r="B225" s="135"/>
      <c r="C225" s="135"/>
      <c r="D225" s="135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</row>
    <row r="226" spans="2:15">
      <c r="B226" s="135"/>
      <c r="C226" s="135"/>
      <c r="D226" s="135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</row>
    <row r="227" spans="2:15">
      <c r="B227" s="135"/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</row>
    <row r="228" spans="2:15">
      <c r="B228" s="135"/>
      <c r="C228" s="135"/>
      <c r="D228" s="135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</row>
    <row r="229" spans="2:15">
      <c r="B229" s="135"/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</row>
    <row r="230" spans="2:15">
      <c r="B230" s="135"/>
      <c r="C230" s="135"/>
      <c r="D230" s="135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</row>
    <row r="231" spans="2:15">
      <c r="B231" s="135"/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</row>
    <row r="232" spans="2:15">
      <c r="B232" s="135"/>
      <c r="C232" s="135"/>
      <c r="D232" s="135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</row>
    <row r="233" spans="2:15">
      <c r="B233" s="135"/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</row>
    <row r="234" spans="2:15">
      <c r="B234" s="135"/>
      <c r="C234" s="135"/>
      <c r="D234" s="135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</row>
    <row r="235" spans="2:15">
      <c r="B235" s="135"/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</row>
    <row r="236" spans="2:15">
      <c r="B236" s="135"/>
      <c r="C236" s="135"/>
      <c r="D236" s="135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</row>
    <row r="237" spans="2:15">
      <c r="B237" s="135"/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</row>
    <row r="238" spans="2:15">
      <c r="B238" s="135"/>
      <c r="C238" s="135"/>
      <c r="D238" s="135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</row>
    <row r="239" spans="2:15">
      <c r="B239" s="135"/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</row>
    <row r="240" spans="2:15">
      <c r="B240" s="135"/>
      <c r="C240" s="135"/>
      <c r="D240" s="135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</row>
    <row r="241" spans="2:15">
      <c r="B241" s="135"/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</row>
    <row r="242" spans="2:15">
      <c r="B242" s="135"/>
      <c r="C242" s="135"/>
      <c r="D242" s="135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</row>
    <row r="243" spans="2:15">
      <c r="B243" s="135"/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</row>
    <row r="244" spans="2:15">
      <c r="B244" s="135"/>
      <c r="C244" s="135"/>
      <c r="D244" s="135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</row>
    <row r="245" spans="2:15">
      <c r="B245" s="135"/>
      <c r="C245" s="135"/>
      <c r="D245" s="135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</row>
    <row r="246" spans="2:15">
      <c r="B246" s="135"/>
      <c r="C246" s="135"/>
      <c r="D246" s="135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</row>
    <row r="247" spans="2:15">
      <c r="B247" s="135"/>
      <c r="C247" s="135"/>
      <c r="D247" s="135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</row>
    <row r="248" spans="2:15">
      <c r="B248" s="135"/>
      <c r="C248" s="135"/>
      <c r="D248" s="135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</row>
    <row r="249" spans="2:15">
      <c r="B249" s="135"/>
      <c r="C249" s="135"/>
      <c r="D249" s="135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</row>
    <row r="250" spans="2:15">
      <c r="B250" s="135"/>
      <c r="C250" s="135"/>
      <c r="D250" s="135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</row>
    <row r="251" spans="2:15">
      <c r="B251" s="135"/>
      <c r="C251" s="135"/>
      <c r="D251" s="135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</row>
    <row r="252" spans="2:15">
      <c r="B252" s="135"/>
      <c r="C252" s="135"/>
      <c r="D252" s="135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</row>
    <row r="253" spans="2:15">
      <c r="B253" s="135"/>
      <c r="C253" s="135"/>
      <c r="D253" s="135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</row>
    <row r="254" spans="2:15">
      <c r="B254" s="135"/>
      <c r="C254" s="135"/>
      <c r="D254" s="135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</row>
    <row r="255" spans="2:15">
      <c r="B255" s="135"/>
      <c r="C255" s="135"/>
      <c r="D255" s="135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</row>
    <row r="256" spans="2:15">
      <c r="B256" s="135"/>
      <c r="C256" s="135"/>
      <c r="D256" s="135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</row>
    <row r="257" spans="2:15">
      <c r="B257" s="135"/>
      <c r="C257" s="135"/>
      <c r="D257" s="135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</row>
    <row r="258" spans="2:15">
      <c r="B258" s="135"/>
      <c r="C258" s="135"/>
      <c r="D258" s="135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</row>
    <row r="259" spans="2:15">
      <c r="B259" s="135"/>
      <c r="C259" s="135"/>
      <c r="D259" s="135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</row>
    <row r="260" spans="2:15">
      <c r="B260" s="135"/>
      <c r="C260" s="135"/>
      <c r="D260" s="135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</row>
    <row r="261" spans="2:15">
      <c r="B261" s="135"/>
      <c r="C261" s="135"/>
      <c r="D261" s="135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</row>
    <row r="262" spans="2:15">
      <c r="B262" s="135"/>
      <c r="C262" s="135"/>
      <c r="D262" s="135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</row>
    <row r="263" spans="2:15">
      <c r="B263" s="135"/>
      <c r="C263" s="135"/>
      <c r="D263" s="135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</row>
    <row r="264" spans="2:15">
      <c r="B264" s="135"/>
      <c r="C264" s="135"/>
      <c r="D264" s="135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</row>
    <row r="265" spans="2:15">
      <c r="B265" s="135"/>
      <c r="C265" s="135"/>
      <c r="D265" s="135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</row>
    <row r="266" spans="2:15">
      <c r="B266" s="135"/>
      <c r="C266" s="135"/>
      <c r="D266" s="135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</row>
    <row r="267" spans="2:15">
      <c r="B267" s="135"/>
      <c r="C267" s="135"/>
      <c r="D267" s="135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</row>
    <row r="268" spans="2:15">
      <c r="B268" s="135"/>
      <c r="C268" s="135"/>
      <c r="D268" s="135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</row>
    <row r="269" spans="2:15">
      <c r="B269" s="135"/>
      <c r="C269" s="135"/>
      <c r="D269" s="135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</row>
    <row r="270" spans="2:15">
      <c r="B270" s="135"/>
      <c r="C270" s="135"/>
      <c r="D270" s="135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</row>
    <row r="271" spans="2:15">
      <c r="B271" s="135"/>
      <c r="C271" s="135"/>
      <c r="D271" s="135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</row>
    <row r="272" spans="2:15">
      <c r="B272" s="135"/>
      <c r="C272" s="135"/>
      <c r="D272" s="135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</row>
    <row r="273" spans="2:15">
      <c r="B273" s="135"/>
      <c r="C273" s="135"/>
      <c r="D273" s="135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</row>
    <row r="274" spans="2:15">
      <c r="B274" s="135"/>
      <c r="C274" s="135"/>
      <c r="D274" s="135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</row>
    <row r="275" spans="2:15">
      <c r="B275" s="135"/>
      <c r="C275" s="135"/>
      <c r="D275" s="135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</row>
    <row r="276" spans="2:15">
      <c r="B276" s="135"/>
      <c r="C276" s="135"/>
      <c r="D276" s="135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</row>
    <row r="277" spans="2:15">
      <c r="B277" s="135"/>
      <c r="C277" s="135"/>
      <c r="D277" s="135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</row>
    <row r="278" spans="2:15">
      <c r="B278" s="135"/>
      <c r="C278" s="135"/>
      <c r="D278" s="135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</row>
    <row r="279" spans="2:15">
      <c r="B279" s="135"/>
      <c r="C279" s="135"/>
      <c r="D279" s="135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</row>
    <row r="280" spans="2:15">
      <c r="B280" s="135"/>
      <c r="C280" s="135"/>
      <c r="D280" s="135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</row>
    <row r="281" spans="2:15">
      <c r="B281" s="135"/>
      <c r="C281" s="135"/>
      <c r="D281" s="135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</row>
    <row r="282" spans="2:15">
      <c r="B282" s="135"/>
      <c r="C282" s="135"/>
      <c r="D282" s="135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</row>
    <row r="283" spans="2:15">
      <c r="B283" s="135"/>
      <c r="C283" s="135"/>
      <c r="D283" s="135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</row>
    <row r="284" spans="2:15">
      <c r="B284" s="135"/>
      <c r="C284" s="135"/>
      <c r="D284" s="135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</row>
    <row r="285" spans="2:15">
      <c r="B285" s="135"/>
      <c r="C285" s="135"/>
      <c r="D285" s="135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</row>
    <row r="286" spans="2:15">
      <c r="B286" s="135"/>
      <c r="C286" s="135"/>
      <c r="D286" s="135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</row>
    <row r="287" spans="2:15">
      <c r="B287" s="135"/>
      <c r="C287" s="135"/>
      <c r="D287" s="135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</row>
    <row r="288" spans="2:15">
      <c r="B288" s="135"/>
      <c r="C288" s="135"/>
      <c r="D288" s="135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</row>
    <row r="289" spans="2:15">
      <c r="B289" s="135"/>
      <c r="C289" s="135"/>
      <c r="D289" s="135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</row>
    <row r="290" spans="2:15">
      <c r="B290" s="135"/>
      <c r="C290" s="135"/>
      <c r="D290" s="135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</row>
    <row r="291" spans="2:15">
      <c r="B291" s="135"/>
      <c r="C291" s="135"/>
      <c r="D291" s="135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</row>
    <row r="292" spans="2:15">
      <c r="B292" s="135"/>
      <c r="C292" s="135"/>
      <c r="D292" s="135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</row>
    <row r="293" spans="2:15">
      <c r="B293" s="135"/>
      <c r="C293" s="135"/>
      <c r="D293" s="135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</row>
    <row r="294" spans="2:15">
      <c r="B294" s="135"/>
      <c r="C294" s="135"/>
      <c r="D294" s="135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</row>
    <row r="295" spans="2:15">
      <c r="B295" s="135"/>
      <c r="C295" s="135"/>
      <c r="D295" s="135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</row>
    <row r="296" spans="2:15">
      <c r="B296" s="135"/>
      <c r="C296" s="135"/>
      <c r="D296" s="135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</row>
    <row r="297" spans="2:15">
      <c r="B297" s="135"/>
      <c r="C297" s="135"/>
      <c r="D297" s="135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</row>
    <row r="298" spans="2:15">
      <c r="B298" s="135"/>
      <c r="C298" s="135"/>
      <c r="D298" s="135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>
      <c r="B299" s="135"/>
      <c r="C299" s="135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</row>
    <row r="300" spans="2:15">
      <c r="B300" s="135"/>
      <c r="C300" s="135"/>
      <c r="D300" s="135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</row>
  </sheetData>
  <sheetProtection sheet="1" objects="1" scenarios="1"/>
  <mergeCells count="1">
    <mergeCell ref="B6:O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6.5703125" style="2" bestFit="1" customWidth="1"/>
    <col min="3" max="3" width="59.28515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31.5703125" style="1" bestFit="1" customWidth="1"/>
    <col min="11" max="16384" width="9.140625" style="1"/>
  </cols>
  <sheetData>
    <row r="1" spans="2:10">
      <c r="B1" s="56" t="s">
        <v>149</v>
      </c>
      <c r="C1" s="77" t="s" vm="1">
        <v>230</v>
      </c>
    </row>
    <row r="2" spans="2:10">
      <c r="B2" s="56" t="s">
        <v>148</v>
      </c>
      <c r="C2" s="77" t="s">
        <v>231</v>
      </c>
    </row>
    <row r="3" spans="2:10">
      <c r="B3" s="56" t="s">
        <v>150</v>
      </c>
      <c r="C3" s="77" t="s">
        <v>232</v>
      </c>
    </row>
    <row r="4" spans="2:10">
      <c r="B4" s="56" t="s">
        <v>151</v>
      </c>
      <c r="C4" s="77">
        <v>9453</v>
      </c>
    </row>
    <row r="6" spans="2:10" ht="26.25" customHeight="1">
      <c r="B6" s="166" t="s">
        <v>181</v>
      </c>
      <c r="C6" s="167"/>
      <c r="D6" s="167"/>
      <c r="E6" s="167"/>
      <c r="F6" s="167"/>
      <c r="G6" s="167"/>
      <c r="H6" s="167"/>
      <c r="I6" s="167"/>
      <c r="J6" s="168"/>
    </row>
    <row r="7" spans="2:10" s="3" customFormat="1" ht="78.75">
      <c r="B7" s="59" t="s">
        <v>119</v>
      </c>
      <c r="C7" s="61" t="s">
        <v>57</v>
      </c>
      <c r="D7" s="61" t="s">
        <v>87</v>
      </c>
      <c r="E7" s="61" t="s">
        <v>58</v>
      </c>
      <c r="F7" s="61" t="s">
        <v>104</v>
      </c>
      <c r="G7" s="61" t="s">
        <v>192</v>
      </c>
      <c r="H7" s="61" t="s">
        <v>152</v>
      </c>
      <c r="I7" s="63" t="s">
        <v>153</v>
      </c>
      <c r="J7" s="76" t="s">
        <v>216</v>
      </c>
    </row>
    <row r="8" spans="2:10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210</v>
      </c>
      <c r="H8" s="32" t="s">
        <v>20</v>
      </c>
      <c r="I8" s="17" t="s">
        <v>20</v>
      </c>
      <c r="J8" s="17"/>
    </row>
    <row r="9" spans="2:1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</row>
    <row r="10" spans="2:10" s="4" customFormat="1" ht="18" customHeight="1">
      <c r="B10" s="114" t="s">
        <v>43</v>
      </c>
      <c r="C10" s="114"/>
      <c r="D10" s="114"/>
      <c r="E10" s="94">
        <f>E11</f>
        <v>3.3289815577364761E-2</v>
      </c>
      <c r="F10" s="115"/>
      <c r="G10" s="116">
        <v>1344.1256799999999</v>
      </c>
      <c r="H10" s="118">
        <v>1</v>
      </c>
      <c r="I10" s="118">
        <f>G10/'סכום נכסי הקרן'!$C$42</f>
        <v>7.2653828403574233E-3</v>
      </c>
      <c r="J10" s="115"/>
    </row>
    <row r="11" spans="2:10" ht="22.5" customHeight="1">
      <c r="B11" s="119" t="s">
        <v>203</v>
      </c>
      <c r="C11" s="114"/>
      <c r="D11" s="114"/>
      <c r="E11" s="94">
        <f>E12*H12</f>
        <v>3.3289815577364761E-2</v>
      </c>
      <c r="F11" s="127" t="s">
        <v>136</v>
      </c>
      <c r="G11" s="116">
        <v>1344.1256799999999</v>
      </c>
      <c r="H11" s="118">
        <v>1</v>
      </c>
      <c r="I11" s="118">
        <f>G11/'סכום נכסי הקרן'!$C$42</f>
        <v>7.2653828403574233E-3</v>
      </c>
      <c r="J11" s="115"/>
    </row>
    <row r="12" spans="2:10">
      <c r="B12" s="99" t="s">
        <v>88</v>
      </c>
      <c r="C12" s="103"/>
      <c r="D12" s="103"/>
      <c r="E12" s="94">
        <v>7.1999999999999995E-2</v>
      </c>
      <c r="F12" s="113" t="s">
        <v>136</v>
      </c>
      <c r="G12" s="90">
        <v>621.46799999999996</v>
      </c>
      <c r="H12" s="91">
        <v>0.46235854968562168</v>
      </c>
      <c r="I12" s="91">
        <f>G12/'סכום נכסי הקרן'!$C$42</f>
        <v>3.3592118729784608E-3</v>
      </c>
      <c r="J12" s="81"/>
    </row>
    <row r="13" spans="2:10">
      <c r="B13" s="86" t="s">
        <v>2112</v>
      </c>
      <c r="C13" s="109">
        <v>43738</v>
      </c>
      <c r="D13" s="98" t="s">
        <v>2113</v>
      </c>
      <c r="E13" s="94">
        <v>7.1999999999999995E-2</v>
      </c>
      <c r="F13" s="96" t="s">
        <v>136</v>
      </c>
      <c r="G13" s="93">
        <v>621.46799999999996</v>
      </c>
      <c r="H13" s="94">
        <v>0.46235854968562168</v>
      </c>
      <c r="I13" s="94">
        <f>G13/'סכום נכסי הקרן'!$C$42</f>
        <v>3.3592118729784608E-3</v>
      </c>
      <c r="J13" s="83" t="s">
        <v>2114</v>
      </c>
    </row>
    <row r="14" spans="2:10">
      <c r="B14" s="102"/>
      <c r="C14" s="98"/>
      <c r="D14" s="98"/>
      <c r="E14" s="83"/>
      <c r="F14" s="83"/>
      <c r="G14" s="83"/>
      <c r="H14" s="94"/>
      <c r="I14" s="83"/>
      <c r="J14" s="83"/>
    </row>
    <row r="15" spans="2:10">
      <c r="B15" s="99" t="s">
        <v>89</v>
      </c>
      <c r="C15" s="103"/>
      <c r="D15" s="103"/>
      <c r="E15" s="94">
        <v>0</v>
      </c>
      <c r="F15" s="113" t="s">
        <v>136</v>
      </c>
      <c r="G15" s="90">
        <v>722.65768000000003</v>
      </c>
      <c r="H15" s="91">
        <v>0.53764145031437838</v>
      </c>
      <c r="I15" s="91">
        <f>G15/'סכום נכסי הקרן'!$C$42</f>
        <v>3.906170967378963E-3</v>
      </c>
      <c r="J15" s="81"/>
    </row>
    <row r="16" spans="2:10">
      <c r="B16" s="86" t="s">
        <v>2115</v>
      </c>
      <c r="C16" s="147">
        <v>43646</v>
      </c>
      <c r="D16" s="98" t="s">
        <v>30</v>
      </c>
      <c r="E16" s="94">
        <v>0</v>
      </c>
      <c r="F16" s="96" t="s">
        <v>136</v>
      </c>
      <c r="G16" s="93">
        <v>95.846999999999994</v>
      </c>
      <c r="H16" s="94">
        <v>7.1308063989968556E-2</v>
      </c>
      <c r="I16" s="94">
        <f>G16/'סכום נכסי הקרן'!$C$42</f>
        <v>5.180803844918267E-4</v>
      </c>
      <c r="J16" s="83" t="s">
        <v>2116</v>
      </c>
    </row>
    <row r="17" spans="2:10">
      <c r="B17" s="86" t="s">
        <v>2117</v>
      </c>
      <c r="C17" s="109">
        <v>43738</v>
      </c>
      <c r="D17" s="98" t="s">
        <v>30</v>
      </c>
      <c r="E17" s="94">
        <v>0</v>
      </c>
      <c r="F17" s="96" t="s">
        <v>136</v>
      </c>
      <c r="G17" s="93">
        <v>626.81068000000005</v>
      </c>
      <c r="H17" s="94">
        <v>0.46633338632440985</v>
      </c>
      <c r="I17" s="94">
        <f>G17/'סכום נכסי הקרן'!$C$42</f>
        <v>3.3880905828871364E-3</v>
      </c>
      <c r="J17" s="83" t="s">
        <v>2118</v>
      </c>
    </row>
    <row r="18" spans="2:10">
      <c r="B18" s="102"/>
      <c r="C18" s="98"/>
      <c r="D18" s="98"/>
      <c r="E18" s="83"/>
      <c r="F18" s="83"/>
      <c r="G18" s="83"/>
      <c r="H18" s="94"/>
      <c r="I18" s="83"/>
      <c r="J18" s="83"/>
    </row>
    <row r="19" spans="2:10">
      <c r="B19" s="98"/>
      <c r="C19" s="98"/>
      <c r="D19" s="98"/>
      <c r="E19" s="98"/>
      <c r="F19" s="98"/>
      <c r="G19" s="98"/>
      <c r="H19" s="98"/>
      <c r="I19" s="98"/>
      <c r="J19" s="98"/>
    </row>
    <row r="20" spans="2:10">
      <c r="B20" s="98"/>
      <c r="C20" s="98"/>
      <c r="D20" s="98"/>
      <c r="E20" s="98"/>
      <c r="F20" s="98"/>
      <c r="G20" s="98"/>
      <c r="H20" s="98"/>
      <c r="I20" s="98"/>
      <c r="J20" s="98"/>
    </row>
    <row r="21" spans="2:10">
      <c r="B21" s="138"/>
      <c r="C21" s="98"/>
      <c r="D21" s="98"/>
      <c r="E21" s="98"/>
      <c r="F21" s="98"/>
      <c r="G21" s="98"/>
      <c r="H21" s="98"/>
      <c r="I21" s="98"/>
      <c r="J21" s="98"/>
    </row>
    <row r="22" spans="2:10">
      <c r="B22" s="138"/>
      <c r="C22" s="98"/>
      <c r="D22" s="98"/>
      <c r="E22" s="98"/>
      <c r="F22" s="98"/>
      <c r="G22" s="98"/>
      <c r="H22" s="98"/>
      <c r="I22" s="98"/>
      <c r="J22" s="98"/>
    </row>
    <row r="23" spans="2:10">
      <c r="B23" s="98"/>
      <c r="C23" s="98"/>
      <c r="D23" s="98"/>
      <c r="E23" s="98"/>
      <c r="F23" s="98"/>
      <c r="G23" s="98"/>
      <c r="H23" s="98"/>
      <c r="I23" s="98"/>
      <c r="J23" s="98"/>
    </row>
    <row r="24" spans="2:10">
      <c r="B24" s="98"/>
      <c r="C24" s="98"/>
      <c r="D24" s="98"/>
      <c r="E24" s="98"/>
      <c r="F24" s="98"/>
      <c r="G24" s="98"/>
      <c r="H24" s="98"/>
      <c r="I24" s="98"/>
      <c r="J24" s="98"/>
    </row>
    <row r="25" spans="2:10">
      <c r="B25" s="98"/>
      <c r="C25" s="98"/>
      <c r="D25" s="98"/>
      <c r="E25" s="98"/>
      <c r="F25" s="98"/>
      <c r="G25" s="98"/>
      <c r="H25" s="98"/>
      <c r="I25" s="98"/>
      <c r="J25" s="98"/>
    </row>
    <row r="26" spans="2:10">
      <c r="B26" s="98"/>
      <c r="C26" s="98"/>
      <c r="D26" s="98"/>
      <c r="E26" s="98"/>
      <c r="F26" s="98"/>
      <c r="G26" s="98"/>
      <c r="H26" s="98"/>
      <c r="I26" s="98"/>
      <c r="J26" s="98"/>
    </row>
    <row r="27" spans="2:10">
      <c r="B27" s="98"/>
      <c r="C27" s="98"/>
      <c r="D27" s="98"/>
      <c r="E27" s="98"/>
      <c r="F27" s="98"/>
      <c r="G27" s="98"/>
      <c r="H27" s="98"/>
      <c r="I27" s="98"/>
      <c r="J27" s="98"/>
    </row>
    <row r="28" spans="2:10">
      <c r="B28" s="98"/>
      <c r="C28" s="98"/>
      <c r="D28" s="98"/>
      <c r="E28" s="98"/>
      <c r="F28" s="98"/>
      <c r="G28" s="98"/>
      <c r="H28" s="98"/>
      <c r="I28" s="98"/>
      <c r="J28" s="98"/>
    </row>
    <row r="29" spans="2:10">
      <c r="B29" s="98"/>
      <c r="C29" s="98"/>
      <c r="D29" s="98"/>
      <c r="E29" s="98"/>
      <c r="F29" s="98"/>
      <c r="G29" s="98"/>
      <c r="H29" s="98"/>
      <c r="I29" s="98"/>
      <c r="J29" s="98"/>
    </row>
    <row r="30" spans="2:10">
      <c r="B30" s="98"/>
      <c r="C30" s="98"/>
      <c r="D30" s="98"/>
      <c r="E30" s="98"/>
      <c r="F30" s="98"/>
      <c r="G30" s="98"/>
      <c r="H30" s="98"/>
      <c r="I30" s="98"/>
      <c r="J30" s="98"/>
    </row>
    <row r="31" spans="2:10">
      <c r="B31" s="98"/>
      <c r="C31" s="98"/>
      <c r="D31" s="98"/>
      <c r="E31" s="98"/>
      <c r="F31" s="98"/>
      <c r="G31" s="98"/>
      <c r="H31" s="98"/>
      <c r="I31" s="98"/>
      <c r="J31" s="98"/>
    </row>
    <row r="32" spans="2:10">
      <c r="B32" s="98"/>
      <c r="C32" s="98"/>
      <c r="D32" s="98"/>
      <c r="E32" s="98"/>
      <c r="F32" s="98"/>
      <c r="G32" s="98"/>
      <c r="H32" s="98"/>
      <c r="I32" s="98"/>
      <c r="J32" s="98"/>
    </row>
    <row r="33" spans="2:10">
      <c r="B33" s="98"/>
      <c r="C33" s="98"/>
      <c r="D33" s="98"/>
      <c r="E33" s="98"/>
      <c r="F33" s="98"/>
      <c r="G33" s="98"/>
      <c r="H33" s="98"/>
      <c r="I33" s="98"/>
      <c r="J33" s="98"/>
    </row>
    <row r="34" spans="2:10">
      <c r="B34" s="98"/>
      <c r="C34" s="98"/>
      <c r="D34" s="98"/>
      <c r="E34" s="98"/>
      <c r="F34" s="98"/>
      <c r="G34" s="98"/>
      <c r="H34" s="98"/>
      <c r="I34" s="98"/>
      <c r="J34" s="98"/>
    </row>
    <row r="35" spans="2:10">
      <c r="B35" s="98"/>
      <c r="C35" s="98"/>
      <c r="D35" s="98"/>
      <c r="E35" s="98"/>
      <c r="F35" s="98"/>
      <c r="G35" s="98"/>
      <c r="H35" s="98"/>
      <c r="I35" s="98"/>
      <c r="J35" s="98"/>
    </row>
    <row r="36" spans="2:10">
      <c r="B36" s="98"/>
      <c r="C36" s="98"/>
      <c r="D36" s="98"/>
      <c r="E36" s="98"/>
      <c r="F36" s="98"/>
      <c r="G36" s="98"/>
      <c r="H36" s="98"/>
      <c r="I36" s="98"/>
      <c r="J36" s="98"/>
    </row>
    <row r="37" spans="2:10">
      <c r="B37" s="98"/>
      <c r="C37" s="98"/>
      <c r="D37" s="98"/>
      <c r="E37" s="98"/>
      <c r="F37" s="98"/>
      <c r="G37" s="98"/>
      <c r="H37" s="98"/>
      <c r="I37" s="98"/>
      <c r="J37" s="98"/>
    </row>
    <row r="38" spans="2:10">
      <c r="B38" s="98"/>
      <c r="C38" s="98"/>
      <c r="D38" s="98"/>
      <c r="E38" s="98"/>
      <c r="F38" s="98"/>
      <c r="G38" s="98"/>
      <c r="H38" s="98"/>
      <c r="I38" s="98"/>
      <c r="J38" s="98"/>
    </row>
    <row r="39" spans="2:10">
      <c r="B39" s="98"/>
      <c r="C39" s="98"/>
      <c r="D39" s="98"/>
      <c r="E39" s="98"/>
      <c r="F39" s="98"/>
      <c r="G39" s="98"/>
      <c r="H39" s="98"/>
      <c r="I39" s="98"/>
      <c r="J39" s="98"/>
    </row>
    <row r="40" spans="2:10">
      <c r="B40" s="98"/>
      <c r="C40" s="98"/>
      <c r="D40" s="98"/>
      <c r="E40" s="98"/>
      <c r="F40" s="98"/>
      <c r="G40" s="98"/>
      <c r="H40" s="98"/>
      <c r="I40" s="98"/>
      <c r="J40" s="98"/>
    </row>
    <row r="41" spans="2:10">
      <c r="B41" s="98"/>
      <c r="C41" s="98"/>
      <c r="D41" s="98"/>
      <c r="E41" s="98"/>
      <c r="F41" s="98"/>
      <c r="G41" s="98"/>
      <c r="H41" s="98"/>
      <c r="I41" s="98"/>
      <c r="J41" s="98"/>
    </row>
    <row r="42" spans="2:10">
      <c r="B42" s="98"/>
      <c r="C42" s="98"/>
      <c r="D42" s="98"/>
      <c r="E42" s="98"/>
      <c r="F42" s="98"/>
      <c r="G42" s="98"/>
      <c r="H42" s="98"/>
      <c r="I42" s="98"/>
      <c r="J42" s="98"/>
    </row>
    <row r="43" spans="2:10">
      <c r="B43" s="98"/>
      <c r="C43" s="98"/>
      <c r="D43" s="98"/>
      <c r="E43" s="98"/>
      <c r="F43" s="98"/>
      <c r="G43" s="98"/>
      <c r="H43" s="98"/>
      <c r="I43" s="98"/>
      <c r="J43" s="98"/>
    </row>
    <row r="44" spans="2:10">
      <c r="B44" s="98"/>
      <c r="C44" s="98"/>
      <c r="D44" s="98"/>
      <c r="E44" s="98"/>
      <c r="F44" s="98"/>
      <c r="G44" s="98"/>
      <c r="H44" s="98"/>
      <c r="I44" s="98"/>
      <c r="J44" s="98"/>
    </row>
    <row r="45" spans="2:10">
      <c r="B45" s="98"/>
      <c r="C45" s="98"/>
      <c r="D45" s="98"/>
      <c r="E45" s="98"/>
      <c r="F45" s="98"/>
      <c r="G45" s="98"/>
      <c r="H45" s="98"/>
      <c r="I45" s="98"/>
      <c r="J45" s="98"/>
    </row>
    <row r="46" spans="2:10">
      <c r="B46" s="98"/>
      <c r="C46" s="98"/>
      <c r="D46" s="98"/>
      <c r="E46" s="98"/>
      <c r="F46" s="98"/>
      <c r="G46" s="98"/>
      <c r="H46" s="98"/>
      <c r="I46" s="98"/>
      <c r="J46" s="98"/>
    </row>
    <row r="47" spans="2:10">
      <c r="B47" s="98"/>
      <c r="C47" s="98"/>
      <c r="D47" s="98"/>
      <c r="E47" s="98"/>
      <c r="F47" s="98"/>
      <c r="G47" s="98"/>
      <c r="H47" s="98"/>
      <c r="I47" s="98"/>
      <c r="J47" s="98"/>
    </row>
    <row r="48" spans="2:10">
      <c r="B48" s="98"/>
      <c r="C48" s="98"/>
      <c r="D48" s="98"/>
      <c r="E48" s="98"/>
      <c r="F48" s="98"/>
      <c r="G48" s="98"/>
      <c r="H48" s="98"/>
      <c r="I48" s="98"/>
      <c r="J48" s="98"/>
    </row>
    <row r="49" spans="2:10">
      <c r="B49" s="98"/>
      <c r="C49" s="98"/>
      <c r="D49" s="98"/>
      <c r="E49" s="98"/>
      <c r="F49" s="98"/>
      <c r="G49" s="98"/>
      <c r="H49" s="98"/>
      <c r="I49" s="98"/>
      <c r="J49" s="98"/>
    </row>
    <row r="50" spans="2:10">
      <c r="B50" s="98"/>
      <c r="C50" s="98"/>
      <c r="D50" s="98"/>
      <c r="E50" s="98"/>
      <c r="F50" s="98"/>
      <c r="G50" s="98"/>
      <c r="H50" s="98"/>
      <c r="I50" s="98"/>
      <c r="J50" s="98"/>
    </row>
    <row r="51" spans="2:10">
      <c r="B51" s="98"/>
      <c r="C51" s="98"/>
      <c r="D51" s="98"/>
      <c r="E51" s="98"/>
      <c r="F51" s="98"/>
      <c r="G51" s="98"/>
      <c r="H51" s="98"/>
      <c r="I51" s="98"/>
      <c r="J51" s="98"/>
    </row>
    <row r="52" spans="2:10">
      <c r="B52" s="98"/>
      <c r="C52" s="98"/>
      <c r="D52" s="98"/>
      <c r="E52" s="98"/>
      <c r="F52" s="98"/>
      <c r="G52" s="98"/>
      <c r="H52" s="98"/>
      <c r="I52" s="98"/>
      <c r="J52" s="98"/>
    </row>
    <row r="53" spans="2:10">
      <c r="B53" s="98"/>
      <c r="C53" s="98"/>
      <c r="D53" s="98"/>
      <c r="E53" s="98"/>
      <c r="F53" s="98"/>
      <c r="G53" s="98"/>
      <c r="H53" s="98"/>
      <c r="I53" s="98"/>
      <c r="J53" s="98"/>
    </row>
    <row r="54" spans="2:10">
      <c r="B54" s="98"/>
      <c r="C54" s="98"/>
      <c r="D54" s="98"/>
      <c r="E54" s="98"/>
      <c r="F54" s="98"/>
      <c r="G54" s="98"/>
      <c r="H54" s="98"/>
      <c r="I54" s="98"/>
      <c r="J54" s="98"/>
    </row>
    <row r="55" spans="2:10">
      <c r="B55" s="98"/>
      <c r="C55" s="98"/>
      <c r="D55" s="98"/>
      <c r="E55" s="98"/>
      <c r="F55" s="98"/>
      <c r="G55" s="98"/>
      <c r="H55" s="98"/>
      <c r="I55" s="98"/>
      <c r="J55" s="98"/>
    </row>
    <row r="56" spans="2:10">
      <c r="B56" s="98"/>
      <c r="C56" s="98"/>
      <c r="D56" s="98"/>
      <c r="E56" s="98"/>
      <c r="F56" s="98"/>
      <c r="G56" s="98"/>
      <c r="H56" s="98"/>
      <c r="I56" s="98"/>
      <c r="J56" s="98"/>
    </row>
    <row r="57" spans="2:10">
      <c r="B57" s="98"/>
      <c r="C57" s="98"/>
      <c r="D57" s="98"/>
      <c r="E57" s="98"/>
      <c r="F57" s="98"/>
      <c r="G57" s="98"/>
      <c r="H57" s="98"/>
      <c r="I57" s="98"/>
      <c r="J57" s="98"/>
    </row>
    <row r="58" spans="2:10">
      <c r="B58" s="98"/>
      <c r="C58" s="98"/>
      <c r="D58" s="98"/>
      <c r="E58" s="98"/>
      <c r="F58" s="98"/>
      <c r="G58" s="98"/>
      <c r="H58" s="98"/>
      <c r="I58" s="98"/>
      <c r="J58" s="98"/>
    </row>
    <row r="59" spans="2:10">
      <c r="B59" s="98"/>
      <c r="C59" s="98"/>
      <c r="D59" s="98"/>
      <c r="E59" s="98"/>
      <c r="F59" s="98"/>
      <c r="G59" s="98"/>
      <c r="H59" s="98"/>
      <c r="I59" s="98"/>
      <c r="J59" s="98"/>
    </row>
    <row r="60" spans="2:10">
      <c r="B60" s="98"/>
      <c r="C60" s="98"/>
      <c r="D60" s="98"/>
      <c r="E60" s="98"/>
      <c r="F60" s="98"/>
      <c r="G60" s="98"/>
      <c r="H60" s="98"/>
      <c r="I60" s="98"/>
      <c r="J60" s="98"/>
    </row>
    <row r="61" spans="2:10">
      <c r="B61" s="98"/>
      <c r="C61" s="98"/>
      <c r="D61" s="98"/>
      <c r="E61" s="98"/>
      <c r="F61" s="98"/>
      <c r="G61" s="98"/>
      <c r="H61" s="98"/>
      <c r="I61" s="98"/>
      <c r="J61" s="98"/>
    </row>
    <row r="62" spans="2:10">
      <c r="B62" s="98"/>
      <c r="C62" s="98"/>
      <c r="D62" s="98"/>
      <c r="E62" s="98"/>
      <c r="F62" s="98"/>
      <c r="G62" s="98"/>
      <c r="H62" s="98"/>
      <c r="I62" s="98"/>
      <c r="J62" s="98"/>
    </row>
    <row r="63" spans="2:10">
      <c r="B63" s="98"/>
      <c r="C63" s="98"/>
      <c r="D63" s="98"/>
      <c r="E63" s="98"/>
      <c r="F63" s="98"/>
      <c r="G63" s="98"/>
      <c r="H63" s="98"/>
      <c r="I63" s="98"/>
      <c r="J63" s="98"/>
    </row>
    <row r="64" spans="2:10">
      <c r="B64" s="98"/>
      <c r="C64" s="98"/>
      <c r="D64" s="98"/>
      <c r="E64" s="98"/>
      <c r="F64" s="98"/>
      <c r="G64" s="98"/>
      <c r="H64" s="98"/>
      <c r="I64" s="98"/>
      <c r="J64" s="98"/>
    </row>
    <row r="65" spans="2:10">
      <c r="B65" s="98"/>
      <c r="C65" s="98"/>
      <c r="D65" s="98"/>
      <c r="E65" s="98"/>
      <c r="F65" s="98"/>
      <c r="G65" s="98"/>
      <c r="H65" s="98"/>
      <c r="I65" s="98"/>
      <c r="J65" s="98"/>
    </row>
    <row r="66" spans="2:10">
      <c r="B66" s="98"/>
      <c r="C66" s="98"/>
      <c r="D66" s="98"/>
      <c r="E66" s="98"/>
      <c r="F66" s="98"/>
      <c r="G66" s="98"/>
      <c r="H66" s="98"/>
      <c r="I66" s="98"/>
      <c r="J66" s="98"/>
    </row>
    <row r="67" spans="2:10">
      <c r="B67" s="98"/>
      <c r="C67" s="98"/>
      <c r="D67" s="98"/>
      <c r="E67" s="98"/>
      <c r="F67" s="98"/>
      <c r="G67" s="98"/>
      <c r="H67" s="98"/>
      <c r="I67" s="98"/>
      <c r="J67" s="98"/>
    </row>
    <row r="68" spans="2:10">
      <c r="B68" s="98"/>
      <c r="C68" s="98"/>
      <c r="D68" s="98"/>
      <c r="E68" s="98"/>
      <c r="F68" s="98"/>
      <c r="G68" s="98"/>
      <c r="H68" s="98"/>
      <c r="I68" s="98"/>
      <c r="J68" s="98"/>
    </row>
    <row r="69" spans="2:10">
      <c r="B69" s="98"/>
      <c r="C69" s="98"/>
      <c r="D69" s="98"/>
      <c r="E69" s="98"/>
      <c r="F69" s="98"/>
      <c r="G69" s="98"/>
      <c r="H69" s="98"/>
      <c r="I69" s="98"/>
      <c r="J69" s="98"/>
    </row>
    <row r="70" spans="2:10">
      <c r="B70" s="98"/>
      <c r="C70" s="98"/>
      <c r="D70" s="98"/>
      <c r="E70" s="98"/>
      <c r="F70" s="98"/>
      <c r="G70" s="98"/>
      <c r="H70" s="98"/>
      <c r="I70" s="98"/>
      <c r="J70" s="98"/>
    </row>
    <row r="71" spans="2:10">
      <c r="B71" s="98"/>
      <c r="C71" s="98"/>
      <c r="D71" s="98"/>
      <c r="E71" s="98"/>
      <c r="F71" s="98"/>
      <c r="G71" s="98"/>
      <c r="H71" s="98"/>
      <c r="I71" s="98"/>
      <c r="J71" s="98"/>
    </row>
    <row r="72" spans="2:10">
      <c r="B72" s="98"/>
      <c r="C72" s="98"/>
      <c r="D72" s="98"/>
      <c r="E72" s="98"/>
      <c r="F72" s="98"/>
      <c r="G72" s="98"/>
      <c r="H72" s="98"/>
      <c r="I72" s="98"/>
      <c r="J72" s="98"/>
    </row>
    <row r="73" spans="2:10">
      <c r="B73" s="98"/>
      <c r="C73" s="98"/>
      <c r="D73" s="98"/>
      <c r="E73" s="98"/>
      <c r="F73" s="98"/>
      <c r="G73" s="98"/>
      <c r="H73" s="98"/>
      <c r="I73" s="98"/>
      <c r="J73" s="98"/>
    </row>
    <row r="74" spans="2:10">
      <c r="B74" s="98"/>
      <c r="C74" s="98"/>
      <c r="D74" s="98"/>
      <c r="E74" s="98"/>
      <c r="F74" s="98"/>
      <c r="G74" s="98"/>
      <c r="H74" s="98"/>
      <c r="I74" s="98"/>
      <c r="J74" s="98"/>
    </row>
    <row r="75" spans="2:10">
      <c r="B75" s="98"/>
      <c r="C75" s="98"/>
      <c r="D75" s="98"/>
      <c r="E75" s="98"/>
      <c r="F75" s="98"/>
      <c r="G75" s="98"/>
      <c r="H75" s="98"/>
      <c r="I75" s="98"/>
      <c r="J75" s="98"/>
    </row>
    <row r="76" spans="2:10">
      <c r="B76" s="98"/>
      <c r="C76" s="98"/>
      <c r="D76" s="98"/>
      <c r="E76" s="98"/>
      <c r="F76" s="98"/>
      <c r="G76" s="98"/>
      <c r="H76" s="98"/>
      <c r="I76" s="98"/>
      <c r="J76" s="98"/>
    </row>
    <row r="77" spans="2:10">
      <c r="B77" s="98"/>
      <c r="C77" s="98"/>
      <c r="D77" s="98"/>
      <c r="E77" s="98"/>
      <c r="F77" s="98"/>
      <c r="G77" s="98"/>
      <c r="H77" s="98"/>
      <c r="I77" s="98"/>
      <c r="J77" s="98"/>
    </row>
    <row r="78" spans="2:10">
      <c r="B78" s="98"/>
      <c r="C78" s="98"/>
      <c r="D78" s="98"/>
      <c r="E78" s="98"/>
      <c r="F78" s="98"/>
      <c r="G78" s="98"/>
      <c r="H78" s="98"/>
      <c r="I78" s="98"/>
      <c r="J78" s="98"/>
    </row>
    <row r="79" spans="2:10">
      <c r="B79" s="98"/>
      <c r="C79" s="98"/>
      <c r="D79" s="98"/>
      <c r="E79" s="98"/>
      <c r="F79" s="98"/>
      <c r="G79" s="98"/>
      <c r="H79" s="98"/>
      <c r="I79" s="98"/>
      <c r="J79" s="98"/>
    </row>
    <row r="80" spans="2:10">
      <c r="B80" s="98"/>
      <c r="C80" s="98"/>
      <c r="D80" s="98"/>
      <c r="E80" s="98"/>
      <c r="F80" s="98"/>
      <c r="G80" s="98"/>
      <c r="H80" s="98"/>
      <c r="I80" s="98"/>
      <c r="J80" s="98"/>
    </row>
    <row r="81" spans="2:10">
      <c r="B81" s="98"/>
      <c r="C81" s="98"/>
      <c r="D81" s="98"/>
      <c r="E81" s="98"/>
      <c r="F81" s="98"/>
      <c r="G81" s="98"/>
      <c r="H81" s="98"/>
      <c r="I81" s="98"/>
      <c r="J81" s="98"/>
    </row>
    <row r="82" spans="2:10">
      <c r="B82" s="98"/>
      <c r="C82" s="98"/>
      <c r="D82" s="98"/>
      <c r="E82" s="98"/>
      <c r="F82" s="98"/>
      <c r="G82" s="98"/>
      <c r="H82" s="98"/>
      <c r="I82" s="98"/>
      <c r="J82" s="98"/>
    </row>
    <row r="83" spans="2:10">
      <c r="B83" s="98"/>
      <c r="C83" s="98"/>
      <c r="D83" s="98"/>
      <c r="E83" s="98"/>
      <c r="F83" s="98"/>
      <c r="G83" s="98"/>
      <c r="H83" s="98"/>
      <c r="I83" s="98"/>
      <c r="J83" s="98"/>
    </row>
    <row r="84" spans="2:10">
      <c r="B84" s="98"/>
      <c r="C84" s="98"/>
      <c r="D84" s="98"/>
      <c r="E84" s="98"/>
      <c r="F84" s="98"/>
      <c r="G84" s="98"/>
      <c r="H84" s="98"/>
      <c r="I84" s="98"/>
      <c r="J84" s="98"/>
    </row>
    <row r="85" spans="2:10">
      <c r="B85" s="98"/>
      <c r="C85" s="98"/>
      <c r="D85" s="98"/>
      <c r="E85" s="98"/>
      <c r="F85" s="98"/>
      <c r="G85" s="98"/>
      <c r="H85" s="98"/>
      <c r="I85" s="98"/>
      <c r="J85" s="98"/>
    </row>
    <row r="86" spans="2:10">
      <c r="B86" s="98"/>
      <c r="C86" s="98"/>
      <c r="D86" s="98"/>
      <c r="E86" s="98"/>
      <c r="F86" s="98"/>
      <c r="G86" s="98"/>
      <c r="H86" s="98"/>
      <c r="I86" s="98"/>
      <c r="J86" s="98"/>
    </row>
    <row r="87" spans="2:10">
      <c r="B87" s="98"/>
      <c r="C87" s="98"/>
      <c r="D87" s="98"/>
      <c r="E87" s="98"/>
      <c r="F87" s="98"/>
      <c r="G87" s="98"/>
      <c r="H87" s="98"/>
      <c r="I87" s="98"/>
      <c r="J87" s="98"/>
    </row>
    <row r="88" spans="2:10">
      <c r="B88" s="98"/>
      <c r="C88" s="98"/>
      <c r="D88" s="98"/>
      <c r="E88" s="98"/>
      <c r="F88" s="98"/>
      <c r="G88" s="98"/>
      <c r="H88" s="98"/>
      <c r="I88" s="98"/>
      <c r="J88" s="98"/>
    </row>
    <row r="89" spans="2:10">
      <c r="B89" s="98"/>
      <c r="C89" s="98"/>
      <c r="D89" s="98"/>
      <c r="E89" s="98"/>
      <c r="F89" s="98"/>
      <c r="G89" s="98"/>
      <c r="H89" s="98"/>
      <c r="I89" s="98"/>
      <c r="J89" s="98"/>
    </row>
    <row r="90" spans="2:10">
      <c r="B90" s="98"/>
      <c r="C90" s="98"/>
      <c r="D90" s="98"/>
      <c r="E90" s="98"/>
      <c r="F90" s="98"/>
      <c r="G90" s="98"/>
      <c r="H90" s="98"/>
      <c r="I90" s="98"/>
      <c r="J90" s="98"/>
    </row>
    <row r="91" spans="2:10">
      <c r="B91" s="98"/>
      <c r="C91" s="98"/>
      <c r="D91" s="98"/>
      <c r="E91" s="98"/>
      <c r="F91" s="98"/>
      <c r="G91" s="98"/>
      <c r="H91" s="98"/>
      <c r="I91" s="98"/>
      <c r="J91" s="98"/>
    </row>
    <row r="92" spans="2:10">
      <c r="B92" s="98"/>
      <c r="C92" s="98"/>
      <c r="D92" s="98"/>
      <c r="E92" s="98"/>
      <c r="F92" s="98"/>
      <c r="G92" s="98"/>
      <c r="H92" s="98"/>
      <c r="I92" s="98"/>
      <c r="J92" s="98"/>
    </row>
    <row r="93" spans="2:10">
      <c r="B93" s="98"/>
      <c r="C93" s="98"/>
      <c r="D93" s="98"/>
      <c r="E93" s="98"/>
      <c r="F93" s="98"/>
      <c r="G93" s="98"/>
      <c r="H93" s="98"/>
      <c r="I93" s="98"/>
      <c r="J93" s="98"/>
    </row>
    <row r="94" spans="2:10">
      <c r="B94" s="98"/>
      <c r="C94" s="98"/>
      <c r="D94" s="98"/>
      <c r="E94" s="98"/>
      <c r="F94" s="98"/>
      <c r="G94" s="98"/>
      <c r="H94" s="98"/>
      <c r="I94" s="98"/>
      <c r="J94" s="98"/>
    </row>
    <row r="95" spans="2:10">
      <c r="B95" s="98"/>
      <c r="C95" s="98"/>
      <c r="D95" s="98"/>
      <c r="E95" s="98"/>
      <c r="F95" s="98"/>
      <c r="G95" s="98"/>
      <c r="H95" s="98"/>
      <c r="I95" s="98"/>
      <c r="J95" s="98"/>
    </row>
    <row r="96" spans="2:10">
      <c r="B96" s="98"/>
      <c r="C96" s="98"/>
      <c r="D96" s="98"/>
      <c r="E96" s="98"/>
      <c r="F96" s="98"/>
      <c r="G96" s="98"/>
      <c r="H96" s="98"/>
      <c r="I96" s="98"/>
      <c r="J96" s="98"/>
    </row>
    <row r="97" spans="2:10">
      <c r="B97" s="98"/>
      <c r="C97" s="98"/>
      <c r="D97" s="98"/>
      <c r="E97" s="98"/>
      <c r="F97" s="98"/>
      <c r="G97" s="98"/>
      <c r="H97" s="98"/>
      <c r="I97" s="98"/>
      <c r="J97" s="98"/>
    </row>
    <row r="98" spans="2:10">
      <c r="B98" s="98"/>
      <c r="C98" s="98"/>
      <c r="D98" s="98"/>
      <c r="E98" s="98"/>
      <c r="F98" s="98"/>
      <c r="G98" s="98"/>
      <c r="H98" s="98"/>
      <c r="I98" s="98"/>
      <c r="J98" s="98"/>
    </row>
    <row r="99" spans="2:10">
      <c r="B99" s="98"/>
      <c r="C99" s="98"/>
      <c r="D99" s="98"/>
      <c r="E99" s="98"/>
      <c r="F99" s="98"/>
      <c r="G99" s="98"/>
      <c r="H99" s="98"/>
      <c r="I99" s="98"/>
      <c r="J99" s="98"/>
    </row>
    <row r="100" spans="2:10"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2:10"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2:10">
      <c r="B102" s="98"/>
      <c r="C102" s="98"/>
      <c r="D102" s="98"/>
      <c r="E102" s="98"/>
      <c r="F102" s="98"/>
      <c r="G102" s="98"/>
      <c r="H102" s="98"/>
      <c r="I102" s="98"/>
      <c r="J102" s="98"/>
    </row>
    <row r="103" spans="2:10"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2:10"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2:10"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2:10"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2:10"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2:10"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2:10"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2:10">
      <c r="B110" s="98"/>
      <c r="C110" s="98"/>
      <c r="D110" s="98"/>
      <c r="E110" s="98"/>
      <c r="F110" s="98"/>
      <c r="G110" s="98"/>
      <c r="H110" s="98"/>
      <c r="I110" s="98"/>
      <c r="J110" s="98"/>
    </row>
    <row r="111" spans="2:10">
      <c r="B111" s="98"/>
      <c r="C111" s="98"/>
      <c r="D111" s="98"/>
      <c r="E111" s="98"/>
      <c r="F111" s="98"/>
      <c r="G111" s="98"/>
      <c r="H111" s="98"/>
      <c r="I111" s="98"/>
      <c r="J111" s="98"/>
    </row>
    <row r="112" spans="2:10">
      <c r="B112" s="98"/>
      <c r="C112" s="98"/>
      <c r="D112" s="98"/>
      <c r="E112" s="98"/>
      <c r="F112" s="98"/>
      <c r="G112" s="98"/>
      <c r="H112" s="98"/>
      <c r="I112" s="98"/>
      <c r="J112" s="98"/>
    </row>
    <row r="113" spans="2:10"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2:10">
      <c r="B114" s="98"/>
      <c r="C114" s="98"/>
      <c r="D114" s="98"/>
      <c r="E114" s="98"/>
      <c r="F114" s="98"/>
      <c r="G114" s="98"/>
      <c r="H114" s="98"/>
      <c r="I114" s="98"/>
      <c r="J114" s="98"/>
    </row>
    <row r="115" spans="2:10">
      <c r="B115" s="98"/>
      <c r="C115" s="98"/>
      <c r="D115" s="98"/>
      <c r="E115" s="98"/>
      <c r="F115" s="98"/>
      <c r="G115" s="98"/>
      <c r="H115" s="98"/>
      <c r="I115" s="98"/>
      <c r="J115" s="98"/>
    </row>
    <row r="116" spans="2:10"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2:10">
      <c r="B117" s="98"/>
      <c r="C117" s="98"/>
      <c r="D117" s="98"/>
      <c r="E117" s="98"/>
      <c r="F117" s="98"/>
      <c r="G117" s="98"/>
      <c r="H117" s="98"/>
      <c r="I117" s="98"/>
      <c r="J117" s="98"/>
    </row>
    <row r="118" spans="2:10">
      <c r="B118" s="135"/>
      <c r="C118" s="135"/>
      <c r="D118" s="136"/>
      <c r="E118" s="136"/>
      <c r="F118" s="143"/>
      <c r="G118" s="143"/>
      <c r="H118" s="143"/>
      <c r="I118" s="143"/>
      <c r="J118" s="136"/>
    </row>
    <row r="119" spans="2:10">
      <c r="B119" s="135"/>
      <c r="C119" s="135"/>
      <c r="D119" s="136"/>
      <c r="E119" s="136"/>
      <c r="F119" s="143"/>
      <c r="G119" s="143"/>
      <c r="H119" s="143"/>
      <c r="I119" s="143"/>
      <c r="J119" s="136"/>
    </row>
    <row r="120" spans="2:10">
      <c r="B120" s="135"/>
      <c r="C120" s="135"/>
      <c r="D120" s="136"/>
      <c r="E120" s="136"/>
      <c r="F120" s="143"/>
      <c r="G120" s="143"/>
      <c r="H120" s="143"/>
      <c r="I120" s="143"/>
      <c r="J120" s="136"/>
    </row>
    <row r="121" spans="2:10">
      <c r="B121" s="135"/>
      <c r="C121" s="135"/>
      <c r="D121" s="136"/>
      <c r="E121" s="136"/>
      <c r="F121" s="143"/>
      <c r="G121" s="143"/>
      <c r="H121" s="143"/>
      <c r="I121" s="143"/>
      <c r="J121" s="136"/>
    </row>
    <row r="122" spans="2:10">
      <c r="B122" s="135"/>
      <c r="C122" s="135"/>
      <c r="D122" s="136"/>
      <c r="E122" s="136"/>
      <c r="F122" s="143"/>
      <c r="G122" s="143"/>
      <c r="H122" s="143"/>
      <c r="I122" s="143"/>
      <c r="J122" s="136"/>
    </row>
    <row r="123" spans="2:10">
      <c r="B123" s="135"/>
      <c r="C123" s="135"/>
      <c r="D123" s="136"/>
      <c r="E123" s="136"/>
      <c r="F123" s="143"/>
      <c r="G123" s="143"/>
      <c r="H123" s="143"/>
      <c r="I123" s="143"/>
      <c r="J123" s="136"/>
    </row>
    <row r="124" spans="2:10">
      <c r="B124" s="135"/>
      <c r="C124" s="135"/>
      <c r="D124" s="136"/>
      <c r="E124" s="136"/>
      <c r="F124" s="143"/>
      <c r="G124" s="143"/>
      <c r="H124" s="143"/>
      <c r="I124" s="143"/>
      <c r="J124" s="136"/>
    </row>
    <row r="125" spans="2:10">
      <c r="B125" s="135"/>
      <c r="C125" s="135"/>
      <c r="D125" s="136"/>
      <c r="E125" s="136"/>
      <c r="F125" s="143"/>
      <c r="G125" s="143"/>
      <c r="H125" s="143"/>
      <c r="I125" s="143"/>
      <c r="J125" s="136"/>
    </row>
    <row r="126" spans="2:10">
      <c r="B126" s="135"/>
      <c r="C126" s="135"/>
      <c r="D126" s="136"/>
      <c r="E126" s="136"/>
      <c r="F126" s="143"/>
      <c r="G126" s="143"/>
      <c r="H126" s="143"/>
      <c r="I126" s="143"/>
      <c r="J126" s="136"/>
    </row>
    <row r="127" spans="2:10">
      <c r="B127" s="135"/>
      <c r="C127" s="135"/>
      <c r="D127" s="136"/>
      <c r="E127" s="136"/>
      <c r="F127" s="143"/>
      <c r="G127" s="143"/>
      <c r="H127" s="143"/>
      <c r="I127" s="143"/>
      <c r="J127" s="136"/>
    </row>
    <row r="128" spans="2:10">
      <c r="B128" s="135"/>
      <c r="C128" s="135"/>
      <c r="D128" s="136"/>
      <c r="E128" s="136"/>
      <c r="F128" s="143"/>
      <c r="G128" s="143"/>
      <c r="H128" s="143"/>
      <c r="I128" s="143"/>
      <c r="J128" s="136"/>
    </row>
    <row r="129" spans="2:10">
      <c r="B129" s="135"/>
      <c r="C129" s="135"/>
      <c r="D129" s="136"/>
      <c r="E129" s="136"/>
      <c r="F129" s="143"/>
      <c r="G129" s="143"/>
      <c r="H129" s="143"/>
      <c r="I129" s="143"/>
      <c r="J129" s="136"/>
    </row>
    <row r="130" spans="2:10">
      <c r="B130" s="135"/>
      <c r="C130" s="135"/>
      <c r="D130" s="136"/>
      <c r="E130" s="136"/>
      <c r="F130" s="143"/>
      <c r="G130" s="143"/>
      <c r="H130" s="143"/>
      <c r="I130" s="143"/>
      <c r="J130" s="136"/>
    </row>
    <row r="131" spans="2:10">
      <c r="B131" s="135"/>
      <c r="C131" s="135"/>
      <c r="D131" s="136"/>
      <c r="E131" s="136"/>
      <c r="F131" s="143"/>
      <c r="G131" s="143"/>
      <c r="H131" s="143"/>
      <c r="I131" s="143"/>
      <c r="J131" s="136"/>
    </row>
    <row r="132" spans="2:10">
      <c r="B132" s="135"/>
      <c r="C132" s="135"/>
      <c r="D132" s="136"/>
      <c r="E132" s="136"/>
      <c r="F132" s="143"/>
      <c r="G132" s="143"/>
      <c r="H132" s="143"/>
      <c r="I132" s="143"/>
      <c r="J132" s="136"/>
    </row>
    <row r="133" spans="2:10">
      <c r="B133" s="135"/>
      <c r="C133" s="135"/>
      <c r="D133" s="136"/>
      <c r="E133" s="136"/>
      <c r="F133" s="143"/>
      <c r="G133" s="143"/>
      <c r="H133" s="143"/>
      <c r="I133" s="143"/>
      <c r="J133" s="136"/>
    </row>
    <row r="134" spans="2:10">
      <c r="B134" s="135"/>
      <c r="C134" s="135"/>
      <c r="D134" s="136"/>
      <c r="E134" s="136"/>
      <c r="F134" s="143"/>
      <c r="G134" s="143"/>
      <c r="H134" s="143"/>
      <c r="I134" s="143"/>
      <c r="J134" s="136"/>
    </row>
    <row r="135" spans="2:10">
      <c r="B135" s="135"/>
      <c r="C135" s="135"/>
      <c r="D135" s="136"/>
      <c r="E135" s="136"/>
      <c r="F135" s="143"/>
      <c r="G135" s="143"/>
      <c r="H135" s="143"/>
      <c r="I135" s="143"/>
      <c r="J135" s="136"/>
    </row>
    <row r="136" spans="2:10">
      <c r="B136" s="135"/>
      <c r="C136" s="135"/>
      <c r="D136" s="136"/>
      <c r="E136" s="136"/>
      <c r="F136" s="143"/>
      <c r="G136" s="143"/>
      <c r="H136" s="143"/>
      <c r="I136" s="143"/>
      <c r="J136" s="136"/>
    </row>
    <row r="137" spans="2:10">
      <c r="B137" s="135"/>
      <c r="C137" s="135"/>
      <c r="D137" s="136"/>
      <c r="E137" s="136"/>
      <c r="F137" s="143"/>
      <c r="G137" s="143"/>
      <c r="H137" s="143"/>
      <c r="I137" s="143"/>
      <c r="J137" s="136"/>
    </row>
    <row r="138" spans="2:10">
      <c r="B138" s="135"/>
      <c r="C138" s="135"/>
      <c r="D138" s="136"/>
      <c r="E138" s="136"/>
      <c r="F138" s="143"/>
      <c r="G138" s="143"/>
      <c r="H138" s="143"/>
      <c r="I138" s="143"/>
      <c r="J138" s="136"/>
    </row>
    <row r="139" spans="2:10">
      <c r="B139" s="135"/>
      <c r="C139" s="135"/>
      <c r="D139" s="136"/>
      <c r="E139" s="136"/>
      <c r="F139" s="143"/>
      <c r="G139" s="143"/>
      <c r="H139" s="143"/>
      <c r="I139" s="143"/>
      <c r="J139" s="136"/>
    </row>
    <row r="140" spans="2:10">
      <c r="B140" s="135"/>
      <c r="C140" s="135"/>
      <c r="D140" s="136"/>
      <c r="E140" s="136"/>
      <c r="F140" s="143"/>
      <c r="G140" s="143"/>
      <c r="H140" s="143"/>
      <c r="I140" s="143"/>
      <c r="J140" s="136"/>
    </row>
    <row r="141" spans="2:10">
      <c r="B141" s="135"/>
      <c r="C141" s="135"/>
      <c r="D141" s="136"/>
      <c r="E141" s="136"/>
      <c r="F141" s="143"/>
      <c r="G141" s="143"/>
      <c r="H141" s="143"/>
      <c r="I141" s="143"/>
      <c r="J141" s="136"/>
    </row>
    <row r="142" spans="2:10">
      <c r="B142" s="135"/>
      <c r="C142" s="135"/>
      <c r="D142" s="136"/>
      <c r="E142" s="136"/>
      <c r="F142" s="143"/>
      <c r="G142" s="143"/>
      <c r="H142" s="143"/>
      <c r="I142" s="143"/>
      <c r="J142" s="136"/>
    </row>
    <row r="143" spans="2:10">
      <c r="B143" s="135"/>
      <c r="C143" s="135"/>
      <c r="D143" s="136"/>
      <c r="E143" s="136"/>
      <c r="F143" s="143"/>
      <c r="G143" s="143"/>
      <c r="H143" s="143"/>
      <c r="I143" s="143"/>
      <c r="J143" s="136"/>
    </row>
    <row r="144" spans="2:10">
      <c r="B144" s="135"/>
      <c r="C144" s="135"/>
      <c r="D144" s="136"/>
      <c r="E144" s="136"/>
      <c r="F144" s="143"/>
      <c r="G144" s="143"/>
      <c r="H144" s="143"/>
      <c r="I144" s="143"/>
      <c r="J144" s="136"/>
    </row>
    <row r="145" spans="2:10">
      <c r="B145" s="135"/>
      <c r="C145" s="135"/>
      <c r="D145" s="136"/>
      <c r="E145" s="136"/>
      <c r="F145" s="143"/>
      <c r="G145" s="143"/>
      <c r="H145" s="143"/>
      <c r="I145" s="143"/>
      <c r="J145" s="136"/>
    </row>
    <row r="146" spans="2:10">
      <c r="B146" s="135"/>
      <c r="C146" s="135"/>
      <c r="D146" s="136"/>
      <c r="E146" s="136"/>
      <c r="F146" s="143"/>
      <c r="G146" s="143"/>
      <c r="H146" s="143"/>
      <c r="I146" s="143"/>
      <c r="J146" s="136"/>
    </row>
    <row r="147" spans="2:10">
      <c r="B147" s="135"/>
      <c r="C147" s="135"/>
      <c r="D147" s="136"/>
      <c r="E147" s="136"/>
      <c r="F147" s="143"/>
      <c r="G147" s="143"/>
      <c r="H147" s="143"/>
      <c r="I147" s="143"/>
      <c r="J147" s="136"/>
    </row>
    <row r="148" spans="2:10">
      <c r="B148" s="135"/>
      <c r="C148" s="135"/>
      <c r="D148" s="136"/>
      <c r="E148" s="136"/>
      <c r="F148" s="143"/>
      <c r="G148" s="143"/>
      <c r="H148" s="143"/>
      <c r="I148" s="143"/>
      <c r="J148" s="136"/>
    </row>
    <row r="149" spans="2:10">
      <c r="B149" s="135"/>
      <c r="C149" s="135"/>
      <c r="D149" s="136"/>
      <c r="E149" s="136"/>
      <c r="F149" s="143"/>
      <c r="G149" s="143"/>
      <c r="H149" s="143"/>
      <c r="I149" s="143"/>
      <c r="J149" s="136"/>
    </row>
    <row r="150" spans="2:10">
      <c r="B150" s="135"/>
      <c r="C150" s="135"/>
      <c r="D150" s="136"/>
      <c r="E150" s="136"/>
      <c r="F150" s="143"/>
      <c r="G150" s="143"/>
      <c r="H150" s="143"/>
      <c r="I150" s="143"/>
      <c r="J150" s="136"/>
    </row>
    <row r="151" spans="2:10">
      <c r="B151" s="135"/>
      <c r="C151" s="135"/>
      <c r="D151" s="136"/>
      <c r="E151" s="136"/>
      <c r="F151" s="143"/>
      <c r="G151" s="143"/>
      <c r="H151" s="143"/>
      <c r="I151" s="143"/>
      <c r="J151" s="136"/>
    </row>
    <row r="152" spans="2:10">
      <c r="B152" s="135"/>
      <c r="C152" s="135"/>
      <c r="D152" s="136"/>
      <c r="E152" s="136"/>
      <c r="F152" s="143"/>
      <c r="G152" s="143"/>
      <c r="H152" s="143"/>
      <c r="I152" s="143"/>
      <c r="J152" s="136"/>
    </row>
    <row r="153" spans="2:10">
      <c r="B153" s="135"/>
      <c r="C153" s="135"/>
      <c r="D153" s="136"/>
      <c r="E153" s="136"/>
      <c r="F153" s="143"/>
      <c r="G153" s="143"/>
      <c r="H153" s="143"/>
      <c r="I153" s="143"/>
      <c r="J153" s="136"/>
    </row>
    <row r="154" spans="2:10">
      <c r="B154" s="135"/>
      <c r="C154" s="135"/>
      <c r="D154" s="136"/>
      <c r="E154" s="136"/>
      <c r="F154" s="143"/>
      <c r="G154" s="143"/>
      <c r="H154" s="143"/>
      <c r="I154" s="143"/>
      <c r="J154" s="136"/>
    </row>
    <row r="155" spans="2:10">
      <c r="B155" s="135"/>
      <c r="C155" s="135"/>
      <c r="D155" s="136"/>
      <c r="E155" s="136"/>
      <c r="F155" s="143"/>
      <c r="G155" s="143"/>
      <c r="H155" s="143"/>
      <c r="I155" s="143"/>
      <c r="J155" s="136"/>
    </row>
    <row r="156" spans="2:10">
      <c r="B156" s="135"/>
      <c r="C156" s="135"/>
      <c r="D156" s="136"/>
      <c r="E156" s="136"/>
      <c r="F156" s="143"/>
      <c r="G156" s="143"/>
      <c r="H156" s="143"/>
      <c r="I156" s="143"/>
      <c r="J156" s="136"/>
    </row>
    <row r="157" spans="2:10">
      <c r="B157" s="135"/>
      <c r="C157" s="135"/>
      <c r="D157" s="136"/>
      <c r="E157" s="136"/>
      <c r="F157" s="143"/>
      <c r="G157" s="143"/>
      <c r="H157" s="143"/>
      <c r="I157" s="143"/>
      <c r="J157" s="136"/>
    </row>
    <row r="158" spans="2:10">
      <c r="B158" s="135"/>
      <c r="C158" s="135"/>
      <c r="D158" s="136"/>
      <c r="E158" s="136"/>
      <c r="F158" s="143"/>
      <c r="G158" s="143"/>
      <c r="H158" s="143"/>
      <c r="I158" s="143"/>
      <c r="J158" s="136"/>
    </row>
    <row r="159" spans="2:10">
      <c r="B159" s="135"/>
      <c r="C159" s="135"/>
      <c r="D159" s="136"/>
      <c r="E159" s="136"/>
      <c r="F159" s="143"/>
      <c r="G159" s="143"/>
      <c r="H159" s="143"/>
      <c r="I159" s="143"/>
      <c r="J159" s="136"/>
    </row>
    <row r="160" spans="2:10">
      <c r="B160" s="135"/>
      <c r="C160" s="135"/>
      <c r="D160" s="136"/>
      <c r="E160" s="136"/>
      <c r="F160" s="143"/>
      <c r="G160" s="143"/>
      <c r="H160" s="143"/>
      <c r="I160" s="143"/>
      <c r="J160" s="136"/>
    </row>
    <row r="161" spans="2:10">
      <c r="B161" s="135"/>
      <c r="C161" s="135"/>
      <c r="D161" s="136"/>
      <c r="E161" s="136"/>
      <c r="F161" s="143"/>
      <c r="G161" s="143"/>
      <c r="H161" s="143"/>
      <c r="I161" s="143"/>
      <c r="J161" s="136"/>
    </row>
    <row r="162" spans="2:10">
      <c r="B162" s="135"/>
      <c r="C162" s="135"/>
      <c r="D162" s="136"/>
      <c r="E162" s="136"/>
      <c r="F162" s="143"/>
      <c r="G162" s="143"/>
      <c r="H162" s="143"/>
      <c r="I162" s="143"/>
      <c r="J162" s="136"/>
    </row>
    <row r="163" spans="2:10">
      <c r="B163" s="135"/>
      <c r="C163" s="135"/>
      <c r="D163" s="136"/>
      <c r="E163" s="136"/>
      <c r="F163" s="143"/>
      <c r="G163" s="143"/>
      <c r="H163" s="143"/>
      <c r="I163" s="143"/>
      <c r="J163" s="136"/>
    </row>
    <row r="164" spans="2:10">
      <c r="B164" s="135"/>
      <c r="C164" s="135"/>
      <c r="D164" s="136"/>
      <c r="E164" s="136"/>
      <c r="F164" s="143"/>
      <c r="G164" s="143"/>
      <c r="H164" s="143"/>
      <c r="I164" s="143"/>
      <c r="J164" s="136"/>
    </row>
    <row r="165" spans="2:10">
      <c r="B165" s="135"/>
      <c r="C165" s="135"/>
      <c r="D165" s="136"/>
      <c r="E165" s="136"/>
      <c r="F165" s="143"/>
      <c r="G165" s="143"/>
      <c r="H165" s="143"/>
      <c r="I165" s="143"/>
      <c r="J165" s="136"/>
    </row>
    <row r="166" spans="2:10">
      <c r="B166" s="135"/>
      <c r="C166" s="135"/>
      <c r="D166" s="136"/>
      <c r="E166" s="136"/>
      <c r="F166" s="143"/>
      <c r="G166" s="143"/>
      <c r="H166" s="143"/>
      <c r="I166" s="143"/>
      <c r="J166" s="136"/>
    </row>
    <row r="167" spans="2:10">
      <c r="B167" s="135"/>
      <c r="C167" s="135"/>
      <c r="D167" s="136"/>
      <c r="E167" s="136"/>
      <c r="F167" s="143"/>
      <c r="G167" s="143"/>
      <c r="H167" s="143"/>
      <c r="I167" s="143"/>
      <c r="J167" s="136"/>
    </row>
    <row r="168" spans="2:10">
      <c r="B168" s="135"/>
      <c r="C168" s="135"/>
      <c r="D168" s="136"/>
      <c r="E168" s="136"/>
      <c r="F168" s="143"/>
      <c r="G168" s="143"/>
      <c r="H168" s="143"/>
      <c r="I168" s="143"/>
      <c r="J168" s="136"/>
    </row>
    <row r="169" spans="2:10">
      <c r="B169" s="135"/>
      <c r="C169" s="135"/>
      <c r="D169" s="136"/>
      <c r="E169" s="136"/>
      <c r="F169" s="143"/>
      <c r="G169" s="143"/>
      <c r="H169" s="143"/>
      <c r="I169" s="143"/>
      <c r="J169" s="136"/>
    </row>
    <row r="170" spans="2:10">
      <c r="B170" s="135"/>
      <c r="C170" s="135"/>
      <c r="D170" s="136"/>
      <c r="E170" s="136"/>
      <c r="F170" s="143"/>
      <c r="G170" s="143"/>
      <c r="H170" s="143"/>
      <c r="I170" s="143"/>
      <c r="J170" s="136"/>
    </row>
    <row r="171" spans="2:10">
      <c r="B171" s="135"/>
      <c r="C171" s="135"/>
      <c r="D171" s="136"/>
      <c r="E171" s="136"/>
      <c r="F171" s="143"/>
      <c r="G171" s="143"/>
      <c r="H171" s="143"/>
      <c r="I171" s="143"/>
      <c r="J171" s="136"/>
    </row>
    <row r="172" spans="2:10">
      <c r="B172" s="135"/>
      <c r="C172" s="135"/>
      <c r="D172" s="136"/>
      <c r="E172" s="136"/>
      <c r="F172" s="143"/>
      <c r="G172" s="143"/>
      <c r="H172" s="143"/>
      <c r="I172" s="143"/>
      <c r="J172" s="136"/>
    </row>
    <row r="173" spans="2:10">
      <c r="B173" s="135"/>
      <c r="C173" s="135"/>
      <c r="D173" s="136"/>
      <c r="E173" s="136"/>
      <c r="F173" s="143"/>
      <c r="G173" s="143"/>
      <c r="H173" s="143"/>
      <c r="I173" s="143"/>
      <c r="J173" s="136"/>
    </row>
    <row r="174" spans="2:10">
      <c r="B174" s="135"/>
      <c r="C174" s="135"/>
      <c r="D174" s="136"/>
      <c r="E174" s="136"/>
      <c r="F174" s="143"/>
      <c r="G174" s="143"/>
      <c r="H174" s="143"/>
      <c r="I174" s="143"/>
      <c r="J174" s="136"/>
    </row>
    <row r="175" spans="2:10">
      <c r="B175" s="135"/>
      <c r="C175" s="135"/>
      <c r="D175" s="136"/>
      <c r="E175" s="136"/>
      <c r="F175" s="143"/>
      <c r="G175" s="143"/>
      <c r="H175" s="143"/>
      <c r="I175" s="143"/>
      <c r="J175" s="136"/>
    </row>
    <row r="176" spans="2:10">
      <c r="B176" s="135"/>
      <c r="C176" s="135"/>
      <c r="D176" s="136"/>
      <c r="E176" s="136"/>
      <c r="F176" s="143"/>
      <c r="G176" s="143"/>
      <c r="H176" s="143"/>
      <c r="I176" s="143"/>
      <c r="J176" s="136"/>
    </row>
    <row r="177" spans="2:10">
      <c r="B177" s="135"/>
      <c r="C177" s="135"/>
      <c r="D177" s="136"/>
      <c r="E177" s="136"/>
      <c r="F177" s="143"/>
      <c r="G177" s="143"/>
      <c r="H177" s="143"/>
      <c r="I177" s="143"/>
      <c r="J177" s="136"/>
    </row>
    <row r="178" spans="2:10">
      <c r="B178" s="135"/>
      <c r="C178" s="135"/>
      <c r="D178" s="136"/>
      <c r="E178" s="136"/>
      <c r="F178" s="143"/>
      <c r="G178" s="143"/>
      <c r="H178" s="143"/>
      <c r="I178" s="143"/>
      <c r="J178" s="136"/>
    </row>
    <row r="179" spans="2:10">
      <c r="B179" s="135"/>
      <c r="C179" s="135"/>
      <c r="D179" s="136"/>
      <c r="E179" s="136"/>
      <c r="F179" s="143"/>
      <c r="G179" s="143"/>
      <c r="H179" s="143"/>
      <c r="I179" s="143"/>
      <c r="J179" s="136"/>
    </row>
    <row r="180" spans="2:10">
      <c r="B180" s="135"/>
      <c r="C180" s="135"/>
      <c r="D180" s="136"/>
      <c r="E180" s="136"/>
      <c r="F180" s="143"/>
      <c r="G180" s="143"/>
      <c r="H180" s="143"/>
      <c r="I180" s="143"/>
      <c r="J180" s="136"/>
    </row>
    <row r="181" spans="2:10">
      <c r="B181" s="135"/>
      <c r="C181" s="135"/>
      <c r="D181" s="136"/>
      <c r="E181" s="136"/>
      <c r="F181" s="143"/>
      <c r="G181" s="143"/>
      <c r="H181" s="143"/>
      <c r="I181" s="143"/>
      <c r="J181" s="136"/>
    </row>
    <row r="182" spans="2:10">
      <c r="B182" s="135"/>
      <c r="C182" s="135"/>
      <c r="D182" s="136"/>
      <c r="E182" s="136"/>
      <c r="F182" s="143"/>
      <c r="G182" s="143"/>
      <c r="H182" s="143"/>
      <c r="I182" s="143"/>
      <c r="J182" s="136"/>
    </row>
    <row r="183" spans="2:10">
      <c r="B183" s="135"/>
      <c r="C183" s="135"/>
      <c r="D183" s="136"/>
      <c r="E183" s="136"/>
      <c r="F183" s="143"/>
      <c r="G183" s="143"/>
      <c r="H183" s="143"/>
      <c r="I183" s="143"/>
      <c r="J183" s="136"/>
    </row>
    <row r="184" spans="2:10">
      <c r="B184" s="135"/>
      <c r="C184" s="135"/>
      <c r="D184" s="136"/>
      <c r="E184" s="136"/>
      <c r="F184" s="143"/>
      <c r="G184" s="143"/>
      <c r="H184" s="143"/>
      <c r="I184" s="143"/>
      <c r="J184" s="136"/>
    </row>
    <row r="185" spans="2:10">
      <c r="B185" s="135"/>
      <c r="C185" s="135"/>
      <c r="D185" s="136"/>
      <c r="E185" s="136"/>
      <c r="F185" s="143"/>
      <c r="G185" s="143"/>
      <c r="H185" s="143"/>
      <c r="I185" s="143"/>
      <c r="J185" s="136"/>
    </row>
    <row r="186" spans="2:10">
      <c r="B186" s="135"/>
      <c r="C186" s="135"/>
      <c r="D186" s="136"/>
      <c r="E186" s="136"/>
      <c r="F186" s="143"/>
      <c r="G186" s="143"/>
      <c r="H186" s="143"/>
      <c r="I186" s="143"/>
      <c r="J186" s="136"/>
    </row>
    <row r="187" spans="2:10">
      <c r="B187" s="135"/>
      <c r="C187" s="135"/>
      <c r="D187" s="136"/>
      <c r="E187" s="136"/>
      <c r="F187" s="143"/>
      <c r="G187" s="143"/>
      <c r="H187" s="143"/>
      <c r="I187" s="143"/>
      <c r="J187" s="136"/>
    </row>
    <row r="188" spans="2:10">
      <c r="B188" s="135"/>
      <c r="C188" s="135"/>
      <c r="D188" s="136"/>
      <c r="E188" s="136"/>
      <c r="F188" s="143"/>
      <c r="G188" s="143"/>
      <c r="H188" s="143"/>
      <c r="I188" s="143"/>
      <c r="J188" s="136"/>
    </row>
    <row r="189" spans="2:10">
      <c r="B189" s="135"/>
      <c r="C189" s="135"/>
      <c r="D189" s="136"/>
      <c r="E189" s="136"/>
      <c r="F189" s="143"/>
      <c r="G189" s="143"/>
      <c r="H189" s="143"/>
      <c r="I189" s="143"/>
      <c r="J189" s="136"/>
    </row>
    <row r="190" spans="2:10">
      <c r="B190" s="135"/>
      <c r="C190" s="135"/>
      <c r="D190" s="136"/>
      <c r="E190" s="136"/>
      <c r="F190" s="143"/>
      <c r="G190" s="143"/>
      <c r="H190" s="143"/>
      <c r="I190" s="143"/>
      <c r="J190" s="136"/>
    </row>
    <row r="191" spans="2:10">
      <c r="B191" s="135"/>
      <c r="C191" s="135"/>
      <c r="D191" s="136"/>
      <c r="E191" s="136"/>
      <c r="F191" s="143"/>
      <c r="G191" s="143"/>
      <c r="H191" s="143"/>
      <c r="I191" s="143"/>
      <c r="J191" s="136"/>
    </row>
    <row r="192" spans="2:10">
      <c r="B192" s="135"/>
      <c r="C192" s="135"/>
      <c r="D192" s="136"/>
      <c r="E192" s="136"/>
      <c r="F192" s="143"/>
      <c r="G192" s="143"/>
      <c r="H192" s="143"/>
      <c r="I192" s="143"/>
      <c r="J192" s="136"/>
    </row>
    <row r="193" spans="2:10">
      <c r="B193" s="135"/>
      <c r="C193" s="135"/>
      <c r="D193" s="136"/>
      <c r="E193" s="136"/>
      <c r="F193" s="143"/>
      <c r="G193" s="143"/>
      <c r="H193" s="143"/>
      <c r="I193" s="143"/>
      <c r="J193" s="136"/>
    </row>
    <row r="194" spans="2:10">
      <c r="B194" s="135"/>
      <c r="C194" s="135"/>
      <c r="D194" s="136"/>
      <c r="E194" s="136"/>
      <c r="F194" s="143"/>
      <c r="G194" s="143"/>
      <c r="H194" s="143"/>
      <c r="I194" s="143"/>
      <c r="J194" s="136"/>
    </row>
    <row r="195" spans="2:10">
      <c r="B195" s="135"/>
      <c r="C195" s="135"/>
      <c r="D195" s="136"/>
      <c r="E195" s="136"/>
      <c r="F195" s="143"/>
      <c r="G195" s="143"/>
      <c r="H195" s="143"/>
      <c r="I195" s="143"/>
      <c r="J195" s="136"/>
    </row>
    <row r="196" spans="2:10">
      <c r="B196" s="135"/>
      <c r="C196" s="135"/>
      <c r="D196" s="136"/>
      <c r="E196" s="136"/>
      <c r="F196" s="143"/>
      <c r="G196" s="143"/>
      <c r="H196" s="143"/>
      <c r="I196" s="143"/>
      <c r="J196" s="136"/>
    </row>
    <row r="197" spans="2:10">
      <c r="B197" s="135"/>
      <c r="C197" s="135"/>
      <c r="D197" s="136"/>
      <c r="E197" s="136"/>
      <c r="F197" s="143"/>
      <c r="G197" s="143"/>
      <c r="H197" s="143"/>
      <c r="I197" s="143"/>
      <c r="J197" s="136"/>
    </row>
    <row r="198" spans="2:10">
      <c r="B198" s="135"/>
      <c r="C198" s="135"/>
      <c r="D198" s="136"/>
      <c r="E198" s="136"/>
      <c r="F198" s="143"/>
      <c r="G198" s="143"/>
      <c r="H198" s="143"/>
      <c r="I198" s="143"/>
      <c r="J198" s="136"/>
    </row>
    <row r="199" spans="2:10">
      <c r="B199" s="135"/>
      <c r="C199" s="135"/>
      <c r="D199" s="136"/>
      <c r="E199" s="136"/>
      <c r="F199" s="143"/>
      <c r="G199" s="143"/>
      <c r="H199" s="143"/>
      <c r="I199" s="143"/>
      <c r="J199" s="136"/>
    </row>
    <row r="200" spans="2:10">
      <c r="B200" s="135"/>
      <c r="C200" s="135"/>
      <c r="D200" s="136"/>
      <c r="E200" s="136"/>
      <c r="F200" s="143"/>
      <c r="G200" s="143"/>
      <c r="H200" s="143"/>
      <c r="I200" s="143"/>
      <c r="J200" s="136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5" type="noConversion"/>
  <dataValidations count="1">
    <dataValidation allowBlank="1" showInputMessage="1" showErrorMessage="1" sqref="D1:J9 C5:C9 A1:A1048576 B1:B9 B118:J1048576 B21:B2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9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56" t="s">
        <v>149</v>
      </c>
      <c r="C1" s="77" t="s" vm="1">
        <v>230</v>
      </c>
    </row>
    <row r="2" spans="2:11">
      <c r="B2" s="56" t="s">
        <v>148</v>
      </c>
      <c r="C2" s="77" t="s">
        <v>231</v>
      </c>
    </row>
    <row r="3" spans="2:11">
      <c r="B3" s="56" t="s">
        <v>150</v>
      </c>
      <c r="C3" s="77" t="s">
        <v>232</v>
      </c>
    </row>
    <row r="4" spans="2:11">
      <c r="B4" s="56" t="s">
        <v>151</v>
      </c>
      <c r="C4" s="77">
        <v>9453</v>
      </c>
    </row>
    <row r="6" spans="2:11" ht="26.25" customHeight="1">
      <c r="B6" s="166" t="s">
        <v>182</v>
      </c>
      <c r="C6" s="167"/>
      <c r="D6" s="167"/>
      <c r="E6" s="167"/>
      <c r="F6" s="167"/>
      <c r="G6" s="167"/>
      <c r="H6" s="167"/>
      <c r="I6" s="167"/>
      <c r="J6" s="167"/>
      <c r="K6" s="168"/>
    </row>
    <row r="7" spans="2:11" s="3" customFormat="1" ht="66">
      <c r="B7" s="59" t="s">
        <v>119</v>
      </c>
      <c r="C7" s="59" t="s">
        <v>120</v>
      </c>
      <c r="D7" s="59" t="s">
        <v>15</v>
      </c>
      <c r="E7" s="59" t="s">
        <v>16</v>
      </c>
      <c r="F7" s="59" t="s">
        <v>60</v>
      </c>
      <c r="G7" s="59" t="s">
        <v>104</v>
      </c>
      <c r="H7" s="59" t="s">
        <v>56</v>
      </c>
      <c r="I7" s="59" t="s">
        <v>113</v>
      </c>
      <c r="J7" s="59" t="s">
        <v>152</v>
      </c>
      <c r="K7" s="59" t="s">
        <v>153</v>
      </c>
    </row>
    <row r="8" spans="2:11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209</v>
      </c>
      <c r="J8" s="32" t="s">
        <v>20</v>
      </c>
      <c r="K8" s="17" t="s">
        <v>20</v>
      </c>
    </row>
    <row r="9" spans="2:11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11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2:11" ht="21" customHeight="1">
      <c r="B11" s="138"/>
      <c r="C11" s="98"/>
      <c r="D11" s="98"/>
      <c r="E11" s="98"/>
      <c r="F11" s="98"/>
      <c r="G11" s="98"/>
      <c r="H11" s="98"/>
      <c r="I11" s="98"/>
      <c r="J11" s="98"/>
      <c r="K11" s="98"/>
    </row>
    <row r="12" spans="2:11">
      <c r="B12" s="138"/>
      <c r="C12" s="98"/>
      <c r="D12" s="98"/>
      <c r="E12" s="98"/>
      <c r="F12" s="98"/>
      <c r="G12" s="98"/>
      <c r="H12" s="98"/>
      <c r="I12" s="98"/>
      <c r="J12" s="98"/>
      <c r="K12" s="98"/>
    </row>
    <row r="13" spans="2:11"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2:11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11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2:11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135"/>
      <c r="C110" s="135"/>
      <c r="D110" s="143"/>
      <c r="E110" s="143"/>
      <c r="F110" s="143"/>
      <c r="G110" s="143"/>
      <c r="H110" s="143"/>
      <c r="I110" s="136"/>
      <c r="J110" s="136"/>
      <c r="K110" s="136"/>
    </row>
    <row r="111" spans="2:11">
      <c r="B111" s="135"/>
      <c r="C111" s="135"/>
      <c r="D111" s="143"/>
      <c r="E111" s="143"/>
      <c r="F111" s="143"/>
      <c r="G111" s="143"/>
      <c r="H111" s="143"/>
      <c r="I111" s="136"/>
      <c r="J111" s="136"/>
      <c r="K111" s="136"/>
    </row>
    <row r="112" spans="2:11">
      <c r="B112" s="135"/>
      <c r="C112" s="135"/>
      <c r="D112" s="143"/>
      <c r="E112" s="143"/>
      <c r="F112" s="143"/>
      <c r="G112" s="143"/>
      <c r="H112" s="143"/>
      <c r="I112" s="136"/>
      <c r="J112" s="136"/>
      <c r="K112" s="136"/>
    </row>
    <row r="113" spans="2:11">
      <c r="B113" s="135"/>
      <c r="C113" s="135"/>
      <c r="D113" s="143"/>
      <c r="E113" s="143"/>
      <c r="F113" s="143"/>
      <c r="G113" s="143"/>
      <c r="H113" s="143"/>
      <c r="I113" s="136"/>
      <c r="J113" s="136"/>
      <c r="K113" s="136"/>
    </row>
    <row r="114" spans="2:11">
      <c r="B114" s="135"/>
      <c r="C114" s="135"/>
      <c r="D114" s="143"/>
      <c r="E114" s="143"/>
      <c r="F114" s="143"/>
      <c r="G114" s="143"/>
      <c r="H114" s="143"/>
      <c r="I114" s="136"/>
      <c r="J114" s="136"/>
      <c r="K114" s="136"/>
    </row>
    <row r="115" spans="2:11">
      <c r="B115" s="135"/>
      <c r="C115" s="135"/>
      <c r="D115" s="143"/>
      <c r="E115" s="143"/>
      <c r="F115" s="143"/>
      <c r="G115" s="143"/>
      <c r="H115" s="143"/>
      <c r="I115" s="136"/>
      <c r="J115" s="136"/>
      <c r="K115" s="136"/>
    </row>
    <row r="116" spans="2:11">
      <c r="B116" s="135"/>
      <c r="C116" s="135"/>
      <c r="D116" s="143"/>
      <c r="E116" s="143"/>
      <c r="F116" s="143"/>
      <c r="G116" s="143"/>
      <c r="H116" s="143"/>
      <c r="I116" s="136"/>
      <c r="J116" s="136"/>
      <c r="K116" s="136"/>
    </row>
    <row r="117" spans="2:11">
      <c r="B117" s="135"/>
      <c r="C117" s="135"/>
      <c r="D117" s="143"/>
      <c r="E117" s="143"/>
      <c r="F117" s="143"/>
      <c r="G117" s="143"/>
      <c r="H117" s="143"/>
      <c r="I117" s="136"/>
      <c r="J117" s="136"/>
      <c r="K117" s="136"/>
    </row>
    <row r="118" spans="2:11">
      <c r="B118" s="135"/>
      <c r="C118" s="135"/>
      <c r="D118" s="143"/>
      <c r="E118" s="143"/>
      <c r="F118" s="143"/>
      <c r="G118" s="143"/>
      <c r="H118" s="143"/>
      <c r="I118" s="136"/>
      <c r="J118" s="136"/>
      <c r="K118" s="136"/>
    </row>
    <row r="119" spans="2:11">
      <c r="B119" s="135"/>
      <c r="C119" s="135"/>
      <c r="D119" s="143"/>
      <c r="E119" s="143"/>
      <c r="F119" s="143"/>
      <c r="G119" s="143"/>
      <c r="H119" s="143"/>
      <c r="I119" s="136"/>
      <c r="J119" s="136"/>
      <c r="K119" s="136"/>
    </row>
    <row r="120" spans="2:11">
      <c r="B120" s="135"/>
      <c r="C120" s="135"/>
      <c r="D120" s="143"/>
      <c r="E120" s="143"/>
      <c r="F120" s="143"/>
      <c r="G120" s="143"/>
      <c r="H120" s="143"/>
      <c r="I120" s="136"/>
      <c r="J120" s="136"/>
      <c r="K120" s="136"/>
    </row>
    <row r="121" spans="2:11">
      <c r="B121" s="135"/>
      <c r="C121" s="135"/>
      <c r="D121" s="143"/>
      <c r="E121" s="143"/>
      <c r="F121" s="143"/>
      <c r="G121" s="143"/>
      <c r="H121" s="143"/>
      <c r="I121" s="136"/>
      <c r="J121" s="136"/>
      <c r="K121" s="136"/>
    </row>
    <row r="122" spans="2:11">
      <c r="B122" s="135"/>
      <c r="C122" s="135"/>
      <c r="D122" s="143"/>
      <c r="E122" s="143"/>
      <c r="F122" s="143"/>
      <c r="G122" s="143"/>
      <c r="H122" s="143"/>
      <c r="I122" s="136"/>
      <c r="J122" s="136"/>
      <c r="K122" s="136"/>
    </row>
    <row r="123" spans="2:11">
      <c r="B123" s="135"/>
      <c r="C123" s="135"/>
      <c r="D123" s="143"/>
      <c r="E123" s="143"/>
      <c r="F123" s="143"/>
      <c r="G123" s="143"/>
      <c r="H123" s="143"/>
      <c r="I123" s="136"/>
      <c r="J123" s="136"/>
      <c r="K123" s="136"/>
    </row>
    <row r="124" spans="2:11">
      <c r="B124" s="135"/>
      <c r="C124" s="135"/>
      <c r="D124" s="143"/>
      <c r="E124" s="143"/>
      <c r="F124" s="143"/>
      <c r="G124" s="143"/>
      <c r="H124" s="143"/>
      <c r="I124" s="136"/>
      <c r="J124" s="136"/>
      <c r="K124" s="136"/>
    </row>
    <row r="125" spans="2:11">
      <c r="B125" s="135"/>
      <c r="C125" s="135"/>
      <c r="D125" s="143"/>
      <c r="E125" s="143"/>
      <c r="F125" s="143"/>
      <c r="G125" s="143"/>
      <c r="H125" s="143"/>
      <c r="I125" s="136"/>
      <c r="J125" s="136"/>
      <c r="K125" s="136"/>
    </row>
    <row r="126" spans="2:11">
      <c r="B126" s="135"/>
      <c r="C126" s="135"/>
      <c r="D126" s="143"/>
      <c r="E126" s="143"/>
      <c r="F126" s="143"/>
      <c r="G126" s="143"/>
      <c r="H126" s="143"/>
      <c r="I126" s="136"/>
      <c r="J126" s="136"/>
      <c r="K126" s="136"/>
    </row>
    <row r="127" spans="2:11">
      <c r="B127" s="135"/>
      <c r="C127" s="135"/>
      <c r="D127" s="143"/>
      <c r="E127" s="143"/>
      <c r="F127" s="143"/>
      <c r="G127" s="143"/>
      <c r="H127" s="143"/>
      <c r="I127" s="136"/>
      <c r="J127" s="136"/>
      <c r="K127" s="136"/>
    </row>
    <row r="128" spans="2:11">
      <c r="B128" s="135"/>
      <c r="C128" s="135"/>
      <c r="D128" s="143"/>
      <c r="E128" s="143"/>
      <c r="F128" s="143"/>
      <c r="G128" s="143"/>
      <c r="H128" s="143"/>
      <c r="I128" s="136"/>
      <c r="J128" s="136"/>
      <c r="K128" s="136"/>
    </row>
    <row r="129" spans="2:11">
      <c r="B129" s="135"/>
      <c r="C129" s="135"/>
      <c r="D129" s="143"/>
      <c r="E129" s="143"/>
      <c r="F129" s="143"/>
      <c r="G129" s="143"/>
      <c r="H129" s="143"/>
      <c r="I129" s="136"/>
      <c r="J129" s="136"/>
      <c r="K129" s="136"/>
    </row>
    <row r="130" spans="2:11">
      <c r="B130" s="135"/>
      <c r="C130" s="135"/>
      <c r="D130" s="143"/>
      <c r="E130" s="143"/>
      <c r="F130" s="143"/>
      <c r="G130" s="143"/>
      <c r="H130" s="143"/>
      <c r="I130" s="136"/>
      <c r="J130" s="136"/>
      <c r="K130" s="136"/>
    </row>
    <row r="131" spans="2:11">
      <c r="B131" s="135"/>
      <c r="C131" s="135"/>
      <c r="D131" s="143"/>
      <c r="E131" s="143"/>
      <c r="F131" s="143"/>
      <c r="G131" s="143"/>
      <c r="H131" s="143"/>
      <c r="I131" s="136"/>
      <c r="J131" s="136"/>
      <c r="K131" s="136"/>
    </row>
    <row r="132" spans="2:11">
      <c r="B132" s="135"/>
      <c r="C132" s="135"/>
      <c r="D132" s="143"/>
      <c r="E132" s="143"/>
      <c r="F132" s="143"/>
      <c r="G132" s="143"/>
      <c r="H132" s="143"/>
      <c r="I132" s="136"/>
      <c r="J132" s="136"/>
      <c r="K132" s="136"/>
    </row>
    <row r="133" spans="2:11">
      <c r="B133" s="135"/>
      <c r="C133" s="135"/>
      <c r="D133" s="143"/>
      <c r="E133" s="143"/>
      <c r="F133" s="143"/>
      <c r="G133" s="143"/>
      <c r="H133" s="143"/>
      <c r="I133" s="136"/>
      <c r="J133" s="136"/>
      <c r="K133" s="136"/>
    </row>
    <row r="134" spans="2:11">
      <c r="B134" s="135"/>
      <c r="C134" s="135"/>
      <c r="D134" s="143"/>
      <c r="E134" s="143"/>
      <c r="F134" s="143"/>
      <c r="G134" s="143"/>
      <c r="H134" s="143"/>
      <c r="I134" s="136"/>
      <c r="J134" s="136"/>
      <c r="K134" s="136"/>
    </row>
    <row r="135" spans="2:11">
      <c r="B135" s="135"/>
      <c r="C135" s="135"/>
      <c r="D135" s="143"/>
      <c r="E135" s="143"/>
      <c r="F135" s="143"/>
      <c r="G135" s="143"/>
      <c r="H135" s="143"/>
      <c r="I135" s="136"/>
      <c r="J135" s="136"/>
      <c r="K135" s="136"/>
    </row>
    <row r="136" spans="2:11">
      <c r="B136" s="135"/>
      <c r="C136" s="135"/>
      <c r="D136" s="143"/>
      <c r="E136" s="143"/>
      <c r="F136" s="143"/>
      <c r="G136" s="143"/>
      <c r="H136" s="143"/>
      <c r="I136" s="136"/>
      <c r="J136" s="136"/>
      <c r="K136" s="136"/>
    </row>
    <row r="137" spans="2:11">
      <c r="B137" s="135"/>
      <c r="C137" s="135"/>
      <c r="D137" s="143"/>
      <c r="E137" s="143"/>
      <c r="F137" s="143"/>
      <c r="G137" s="143"/>
      <c r="H137" s="143"/>
      <c r="I137" s="136"/>
      <c r="J137" s="136"/>
      <c r="K137" s="136"/>
    </row>
    <row r="138" spans="2:11">
      <c r="B138" s="135"/>
      <c r="C138" s="135"/>
      <c r="D138" s="143"/>
      <c r="E138" s="143"/>
      <c r="F138" s="143"/>
      <c r="G138" s="143"/>
      <c r="H138" s="143"/>
      <c r="I138" s="136"/>
      <c r="J138" s="136"/>
      <c r="K138" s="136"/>
    </row>
    <row r="139" spans="2:11">
      <c r="B139" s="135"/>
      <c r="C139" s="135"/>
      <c r="D139" s="143"/>
      <c r="E139" s="143"/>
      <c r="F139" s="143"/>
      <c r="G139" s="143"/>
      <c r="H139" s="143"/>
      <c r="I139" s="136"/>
      <c r="J139" s="136"/>
      <c r="K139" s="136"/>
    </row>
    <row r="140" spans="2:11">
      <c r="B140" s="135"/>
      <c r="C140" s="135"/>
      <c r="D140" s="143"/>
      <c r="E140" s="143"/>
      <c r="F140" s="143"/>
      <c r="G140" s="143"/>
      <c r="H140" s="143"/>
      <c r="I140" s="136"/>
      <c r="J140" s="136"/>
      <c r="K140" s="136"/>
    </row>
    <row r="141" spans="2:11">
      <c r="B141" s="135"/>
      <c r="C141" s="135"/>
      <c r="D141" s="143"/>
      <c r="E141" s="143"/>
      <c r="F141" s="143"/>
      <c r="G141" s="143"/>
      <c r="H141" s="143"/>
      <c r="I141" s="136"/>
      <c r="J141" s="136"/>
      <c r="K141" s="136"/>
    </row>
    <row r="142" spans="2:11">
      <c r="B142" s="135"/>
      <c r="C142" s="135"/>
      <c r="D142" s="143"/>
      <c r="E142" s="143"/>
      <c r="F142" s="143"/>
      <c r="G142" s="143"/>
      <c r="H142" s="143"/>
      <c r="I142" s="136"/>
      <c r="J142" s="136"/>
      <c r="K142" s="136"/>
    </row>
    <row r="143" spans="2:11">
      <c r="B143" s="135"/>
      <c r="C143" s="135"/>
      <c r="D143" s="143"/>
      <c r="E143" s="143"/>
      <c r="F143" s="143"/>
      <c r="G143" s="143"/>
      <c r="H143" s="143"/>
      <c r="I143" s="136"/>
      <c r="J143" s="136"/>
      <c r="K143" s="136"/>
    </row>
    <row r="144" spans="2:11">
      <c r="B144" s="135"/>
      <c r="C144" s="135"/>
      <c r="D144" s="143"/>
      <c r="E144" s="143"/>
      <c r="F144" s="143"/>
      <c r="G144" s="143"/>
      <c r="H144" s="143"/>
      <c r="I144" s="136"/>
      <c r="J144" s="136"/>
      <c r="K144" s="136"/>
    </row>
    <row r="145" spans="2:11">
      <c r="B145" s="135"/>
      <c r="C145" s="135"/>
      <c r="D145" s="143"/>
      <c r="E145" s="143"/>
      <c r="F145" s="143"/>
      <c r="G145" s="143"/>
      <c r="H145" s="143"/>
      <c r="I145" s="136"/>
      <c r="J145" s="136"/>
      <c r="K145" s="136"/>
    </row>
    <row r="146" spans="2:11">
      <c r="B146" s="135"/>
      <c r="C146" s="135"/>
      <c r="D146" s="143"/>
      <c r="E146" s="143"/>
      <c r="F146" s="143"/>
      <c r="G146" s="143"/>
      <c r="H146" s="143"/>
      <c r="I146" s="136"/>
      <c r="J146" s="136"/>
      <c r="K146" s="136"/>
    </row>
    <row r="147" spans="2:11">
      <c r="B147" s="135"/>
      <c r="C147" s="135"/>
      <c r="D147" s="143"/>
      <c r="E147" s="143"/>
      <c r="F147" s="143"/>
      <c r="G147" s="143"/>
      <c r="H147" s="143"/>
      <c r="I147" s="136"/>
      <c r="J147" s="136"/>
      <c r="K147" s="136"/>
    </row>
    <row r="148" spans="2:11">
      <c r="B148" s="135"/>
      <c r="C148" s="135"/>
      <c r="D148" s="143"/>
      <c r="E148" s="143"/>
      <c r="F148" s="143"/>
      <c r="G148" s="143"/>
      <c r="H148" s="143"/>
      <c r="I148" s="136"/>
      <c r="J148" s="136"/>
      <c r="K148" s="136"/>
    </row>
    <row r="149" spans="2:11">
      <c r="B149" s="135"/>
      <c r="C149" s="135"/>
      <c r="D149" s="143"/>
      <c r="E149" s="143"/>
      <c r="F149" s="143"/>
      <c r="G149" s="143"/>
      <c r="H149" s="143"/>
      <c r="I149" s="136"/>
      <c r="J149" s="136"/>
      <c r="K149" s="136"/>
    </row>
    <row r="150" spans="2:11">
      <c r="B150" s="135"/>
      <c r="C150" s="135"/>
      <c r="D150" s="143"/>
      <c r="E150" s="143"/>
      <c r="F150" s="143"/>
      <c r="G150" s="143"/>
      <c r="H150" s="143"/>
      <c r="I150" s="136"/>
      <c r="J150" s="136"/>
      <c r="K150" s="136"/>
    </row>
    <row r="151" spans="2:11">
      <c r="B151" s="135"/>
      <c r="C151" s="135"/>
      <c r="D151" s="143"/>
      <c r="E151" s="143"/>
      <c r="F151" s="143"/>
      <c r="G151" s="143"/>
      <c r="H151" s="143"/>
      <c r="I151" s="136"/>
      <c r="J151" s="136"/>
      <c r="K151" s="136"/>
    </row>
    <row r="152" spans="2:11">
      <c r="B152" s="135"/>
      <c r="C152" s="135"/>
      <c r="D152" s="143"/>
      <c r="E152" s="143"/>
      <c r="F152" s="143"/>
      <c r="G152" s="143"/>
      <c r="H152" s="143"/>
      <c r="I152" s="136"/>
      <c r="J152" s="136"/>
      <c r="K152" s="136"/>
    </row>
    <row r="153" spans="2:11">
      <c r="B153" s="135"/>
      <c r="C153" s="135"/>
      <c r="D153" s="143"/>
      <c r="E153" s="143"/>
      <c r="F153" s="143"/>
      <c r="G153" s="143"/>
      <c r="H153" s="143"/>
      <c r="I153" s="136"/>
      <c r="J153" s="136"/>
      <c r="K153" s="136"/>
    </row>
    <row r="154" spans="2:11">
      <c r="B154" s="135"/>
      <c r="C154" s="135"/>
      <c r="D154" s="143"/>
      <c r="E154" s="143"/>
      <c r="F154" s="143"/>
      <c r="G154" s="143"/>
      <c r="H154" s="143"/>
      <c r="I154" s="136"/>
      <c r="J154" s="136"/>
      <c r="K154" s="136"/>
    </row>
    <row r="155" spans="2:11">
      <c r="B155" s="135"/>
      <c r="C155" s="135"/>
      <c r="D155" s="143"/>
      <c r="E155" s="143"/>
      <c r="F155" s="143"/>
      <c r="G155" s="143"/>
      <c r="H155" s="143"/>
      <c r="I155" s="136"/>
      <c r="J155" s="136"/>
      <c r="K155" s="136"/>
    </row>
    <row r="156" spans="2:11">
      <c r="B156" s="135"/>
      <c r="C156" s="135"/>
      <c r="D156" s="143"/>
      <c r="E156" s="143"/>
      <c r="F156" s="143"/>
      <c r="G156" s="143"/>
      <c r="H156" s="143"/>
      <c r="I156" s="136"/>
      <c r="J156" s="136"/>
      <c r="K156" s="136"/>
    </row>
    <row r="157" spans="2:11">
      <c r="B157" s="135"/>
      <c r="C157" s="135"/>
      <c r="D157" s="143"/>
      <c r="E157" s="143"/>
      <c r="F157" s="143"/>
      <c r="G157" s="143"/>
      <c r="H157" s="143"/>
      <c r="I157" s="136"/>
      <c r="J157" s="136"/>
      <c r="K157" s="136"/>
    </row>
    <row r="158" spans="2:11">
      <c r="B158" s="135"/>
      <c r="C158" s="135"/>
      <c r="D158" s="143"/>
      <c r="E158" s="143"/>
      <c r="F158" s="143"/>
      <c r="G158" s="143"/>
      <c r="H158" s="143"/>
      <c r="I158" s="136"/>
      <c r="J158" s="136"/>
      <c r="K158" s="136"/>
    </row>
    <row r="159" spans="2:11">
      <c r="B159" s="135"/>
      <c r="C159" s="135"/>
      <c r="D159" s="143"/>
      <c r="E159" s="143"/>
      <c r="F159" s="143"/>
      <c r="G159" s="143"/>
      <c r="H159" s="143"/>
      <c r="I159" s="136"/>
      <c r="J159" s="136"/>
      <c r="K159" s="136"/>
    </row>
    <row r="160" spans="2:11">
      <c r="B160" s="135"/>
      <c r="C160" s="135"/>
      <c r="D160" s="143"/>
      <c r="E160" s="143"/>
      <c r="F160" s="143"/>
      <c r="G160" s="143"/>
      <c r="H160" s="143"/>
      <c r="I160" s="136"/>
      <c r="J160" s="136"/>
      <c r="K160" s="136"/>
    </row>
    <row r="161" spans="2:11">
      <c r="B161" s="135"/>
      <c r="C161" s="135"/>
      <c r="D161" s="143"/>
      <c r="E161" s="143"/>
      <c r="F161" s="143"/>
      <c r="G161" s="143"/>
      <c r="H161" s="143"/>
      <c r="I161" s="136"/>
      <c r="J161" s="136"/>
      <c r="K161" s="136"/>
    </row>
    <row r="162" spans="2:11">
      <c r="B162" s="135"/>
      <c r="C162" s="135"/>
      <c r="D162" s="143"/>
      <c r="E162" s="143"/>
      <c r="F162" s="143"/>
      <c r="G162" s="143"/>
      <c r="H162" s="143"/>
      <c r="I162" s="136"/>
      <c r="J162" s="136"/>
      <c r="K162" s="136"/>
    </row>
    <row r="163" spans="2:11">
      <c r="B163" s="135"/>
      <c r="C163" s="135"/>
      <c r="D163" s="143"/>
      <c r="E163" s="143"/>
      <c r="F163" s="143"/>
      <c r="G163" s="143"/>
      <c r="H163" s="143"/>
      <c r="I163" s="136"/>
      <c r="J163" s="136"/>
      <c r="K163" s="136"/>
    </row>
    <row r="164" spans="2:11">
      <c r="B164" s="135"/>
      <c r="C164" s="135"/>
      <c r="D164" s="143"/>
      <c r="E164" s="143"/>
      <c r="F164" s="143"/>
      <c r="G164" s="143"/>
      <c r="H164" s="143"/>
      <c r="I164" s="136"/>
      <c r="J164" s="136"/>
      <c r="K164" s="136"/>
    </row>
    <row r="165" spans="2:11">
      <c r="B165" s="135"/>
      <c r="C165" s="135"/>
      <c r="D165" s="143"/>
      <c r="E165" s="143"/>
      <c r="F165" s="143"/>
      <c r="G165" s="143"/>
      <c r="H165" s="143"/>
      <c r="I165" s="136"/>
      <c r="J165" s="136"/>
      <c r="K165" s="136"/>
    </row>
    <row r="166" spans="2:11">
      <c r="B166" s="135"/>
      <c r="C166" s="135"/>
      <c r="D166" s="143"/>
      <c r="E166" s="143"/>
      <c r="F166" s="143"/>
      <c r="G166" s="143"/>
      <c r="H166" s="143"/>
      <c r="I166" s="136"/>
      <c r="J166" s="136"/>
      <c r="K166" s="136"/>
    </row>
    <row r="167" spans="2:11">
      <c r="B167" s="135"/>
      <c r="C167" s="135"/>
      <c r="D167" s="143"/>
      <c r="E167" s="143"/>
      <c r="F167" s="143"/>
      <c r="G167" s="143"/>
      <c r="H167" s="143"/>
      <c r="I167" s="136"/>
      <c r="J167" s="136"/>
      <c r="K167" s="136"/>
    </row>
    <row r="168" spans="2:11">
      <c r="B168" s="135"/>
      <c r="C168" s="135"/>
      <c r="D168" s="143"/>
      <c r="E168" s="143"/>
      <c r="F168" s="143"/>
      <c r="G168" s="143"/>
      <c r="H168" s="143"/>
      <c r="I168" s="136"/>
      <c r="J168" s="136"/>
      <c r="K168" s="136"/>
    </row>
    <row r="169" spans="2:11">
      <c r="B169" s="135"/>
      <c r="C169" s="135"/>
      <c r="D169" s="143"/>
      <c r="E169" s="143"/>
      <c r="F169" s="143"/>
      <c r="G169" s="143"/>
      <c r="H169" s="143"/>
      <c r="I169" s="136"/>
      <c r="J169" s="136"/>
      <c r="K169" s="136"/>
    </row>
    <row r="170" spans="2:11">
      <c r="B170" s="135"/>
      <c r="C170" s="135"/>
      <c r="D170" s="143"/>
      <c r="E170" s="143"/>
      <c r="F170" s="143"/>
      <c r="G170" s="143"/>
      <c r="H170" s="143"/>
      <c r="I170" s="136"/>
      <c r="J170" s="136"/>
      <c r="K170" s="136"/>
    </row>
    <row r="171" spans="2:11">
      <c r="B171" s="135"/>
      <c r="C171" s="135"/>
      <c r="D171" s="143"/>
      <c r="E171" s="143"/>
      <c r="F171" s="143"/>
      <c r="G171" s="143"/>
      <c r="H171" s="143"/>
      <c r="I171" s="136"/>
      <c r="J171" s="136"/>
      <c r="K171" s="136"/>
    </row>
    <row r="172" spans="2:11">
      <c r="B172" s="135"/>
      <c r="C172" s="135"/>
      <c r="D172" s="143"/>
      <c r="E172" s="143"/>
      <c r="F172" s="143"/>
      <c r="G172" s="143"/>
      <c r="H172" s="143"/>
      <c r="I172" s="136"/>
      <c r="J172" s="136"/>
      <c r="K172" s="136"/>
    </row>
    <row r="173" spans="2:11">
      <c r="B173" s="135"/>
      <c r="C173" s="135"/>
      <c r="D173" s="143"/>
      <c r="E173" s="143"/>
      <c r="F173" s="143"/>
      <c r="G173" s="143"/>
      <c r="H173" s="143"/>
      <c r="I173" s="136"/>
      <c r="J173" s="136"/>
      <c r="K173" s="136"/>
    </row>
    <row r="174" spans="2:11">
      <c r="B174" s="135"/>
      <c r="C174" s="135"/>
      <c r="D174" s="143"/>
      <c r="E174" s="143"/>
      <c r="F174" s="143"/>
      <c r="G174" s="143"/>
      <c r="H174" s="143"/>
      <c r="I174" s="136"/>
      <c r="J174" s="136"/>
      <c r="K174" s="136"/>
    </row>
    <row r="175" spans="2:11">
      <c r="B175" s="135"/>
      <c r="C175" s="135"/>
      <c r="D175" s="143"/>
      <c r="E175" s="143"/>
      <c r="F175" s="143"/>
      <c r="G175" s="143"/>
      <c r="H175" s="143"/>
      <c r="I175" s="136"/>
      <c r="J175" s="136"/>
      <c r="K175" s="136"/>
    </row>
    <row r="176" spans="2:11">
      <c r="B176" s="135"/>
      <c r="C176" s="135"/>
      <c r="D176" s="143"/>
      <c r="E176" s="143"/>
      <c r="F176" s="143"/>
      <c r="G176" s="143"/>
      <c r="H176" s="143"/>
      <c r="I176" s="136"/>
      <c r="J176" s="136"/>
      <c r="K176" s="136"/>
    </row>
    <row r="177" spans="2:11">
      <c r="B177" s="135"/>
      <c r="C177" s="135"/>
      <c r="D177" s="143"/>
      <c r="E177" s="143"/>
      <c r="F177" s="143"/>
      <c r="G177" s="143"/>
      <c r="H177" s="143"/>
      <c r="I177" s="136"/>
      <c r="J177" s="136"/>
      <c r="K177" s="136"/>
    </row>
    <row r="178" spans="2:11">
      <c r="B178" s="135"/>
      <c r="C178" s="135"/>
      <c r="D178" s="143"/>
      <c r="E178" s="143"/>
      <c r="F178" s="143"/>
      <c r="G178" s="143"/>
      <c r="H178" s="143"/>
      <c r="I178" s="136"/>
      <c r="J178" s="136"/>
      <c r="K178" s="136"/>
    </row>
    <row r="179" spans="2:11">
      <c r="B179" s="135"/>
      <c r="C179" s="135"/>
      <c r="D179" s="143"/>
      <c r="E179" s="143"/>
      <c r="F179" s="143"/>
      <c r="G179" s="143"/>
      <c r="H179" s="143"/>
      <c r="I179" s="136"/>
      <c r="J179" s="136"/>
      <c r="K179" s="136"/>
    </row>
    <row r="180" spans="2:11">
      <c r="B180" s="135"/>
      <c r="C180" s="135"/>
      <c r="D180" s="143"/>
      <c r="E180" s="143"/>
      <c r="F180" s="143"/>
      <c r="G180" s="143"/>
      <c r="H180" s="143"/>
      <c r="I180" s="136"/>
      <c r="J180" s="136"/>
      <c r="K180" s="136"/>
    </row>
    <row r="181" spans="2:11">
      <c r="B181" s="135"/>
      <c r="C181" s="135"/>
      <c r="D181" s="143"/>
      <c r="E181" s="143"/>
      <c r="F181" s="143"/>
      <c r="G181" s="143"/>
      <c r="H181" s="143"/>
      <c r="I181" s="136"/>
      <c r="J181" s="136"/>
      <c r="K181" s="136"/>
    </row>
    <row r="182" spans="2:11">
      <c r="B182" s="135"/>
      <c r="C182" s="135"/>
      <c r="D182" s="143"/>
      <c r="E182" s="143"/>
      <c r="F182" s="143"/>
      <c r="G182" s="143"/>
      <c r="H182" s="143"/>
      <c r="I182" s="136"/>
      <c r="J182" s="136"/>
      <c r="K182" s="136"/>
    </row>
    <row r="183" spans="2:11">
      <c r="B183" s="135"/>
      <c r="C183" s="135"/>
      <c r="D183" s="143"/>
      <c r="E183" s="143"/>
      <c r="F183" s="143"/>
      <c r="G183" s="143"/>
      <c r="H183" s="143"/>
      <c r="I183" s="136"/>
      <c r="J183" s="136"/>
      <c r="K183" s="136"/>
    </row>
    <row r="184" spans="2:11">
      <c r="B184" s="135"/>
      <c r="C184" s="135"/>
      <c r="D184" s="143"/>
      <c r="E184" s="143"/>
      <c r="F184" s="143"/>
      <c r="G184" s="143"/>
      <c r="H184" s="143"/>
      <c r="I184" s="136"/>
      <c r="J184" s="136"/>
      <c r="K184" s="136"/>
    </row>
    <row r="185" spans="2:11">
      <c r="B185" s="135"/>
      <c r="C185" s="135"/>
      <c r="D185" s="143"/>
      <c r="E185" s="143"/>
      <c r="F185" s="143"/>
      <c r="G185" s="143"/>
      <c r="H185" s="143"/>
      <c r="I185" s="136"/>
      <c r="J185" s="136"/>
      <c r="K185" s="136"/>
    </row>
    <row r="186" spans="2:11">
      <c r="B186" s="135"/>
      <c r="C186" s="135"/>
      <c r="D186" s="143"/>
      <c r="E186" s="143"/>
      <c r="F186" s="143"/>
      <c r="G186" s="143"/>
      <c r="H186" s="143"/>
      <c r="I186" s="136"/>
      <c r="J186" s="136"/>
      <c r="K186" s="136"/>
    </row>
    <row r="187" spans="2:11">
      <c r="B187" s="135"/>
      <c r="C187" s="135"/>
      <c r="D187" s="143"/>
      <c r="E187" s="143"/>
      <c r="F187" s="143"/>
      <c r="G187" s="143"/>
      <c r="H187" s="143"/>
      <c r="I187" s="136"/>
      <c r="J187" s="136"/>
      <c r="K187" s="136"/>
    </row>
    <row r="188" spans="2:11">
      <c r="B188" s="135"/>
      <c r="C188" s="135"/>
      <c r="D188" s="143"/>
      <c r="E188" s="143"/>
      <c r="F188" s="143"/>
      <c r="G188" s="143"/>
      <c r="H188" s="143"/>
      <c r="I188" s="136"/>
      <c r="J188" s="136"/>
      <c r="K188" s="136"/>
    </row>
    <row r="189" spans="2:11">
      <c r="B189" s="135"/>
      <c r="C189" s="135"/>
      <c r="D189" s="143"/>
      <c r="E189" s="143"/>
      <c r="F189" s="143"/>
      <c r="G189" s="143"/>
      <c r="H189" s="143"/>
      <c r="I189" s="136"/>
      <c r="J189" s="136"/>
      <c r="K189" s="136"/>
    </row>
    <row r="190" spans="2:11">
      <c r="B190" s="135"/>
      <c r="C190" s="135"/>
      <c r="D190" s="143"/>
      <c r="E190" s="143"/>
      <c r="F190" s="143"/>
      <c r="G190" s="143"/>
      <c r="H190" s="143"/>
      <c r="I190" s="136"/>
      <c r="J190" s="136"/>
      <c r="K190" s="136"/>
    </row>
    <row r="191" spans="2:11">
      <c r="B191" s="135"/>
      <c r="C191" s="135"/>
      <c r="D191" s="143"/>
      <c r="E191" s="143"/>
      <c r="F191" s="143"/>
      <c r="G191" s="143"/>
      <c r="H191" s="143"/>
      <c r="I191" s="136"/>
      <c r="J191" s="136"/>
      <c r="K191" s="136"/>
    </row>
    <row r="192" spans="2:11">
      <c r="B192" s="135"/>
      <c r="C192" s="135"/>
      <c r="D192" s="143"/>
      <c r="E192" s="143"/>
      <c r="F192" s="143"/>
      <c r="G192" s="143"/>
      <c r="H192" s="143"/>
      <c r="I192" s="136"/>
      <c r="J192" s="136"/>
      <c r="K192" s="136"/>
    </row>
    <row r="193" spans="2:11">
      <c r="B193" s="135"/>
      <c r="C193" s="135"/>
      <c r="D193" s="143"/>
      <c r="E193" s="143"/>
      <c r="F193" s="143"/>
      <c r="G193" s="143"/>
      <c r="H193" s="143"/>
      <c r="I193" s="136"/>
      <c r="J193" s="136"/>
      <c r="K193" s="136"/>
    </row>
    <row r="194" spans="2:11">
      <c r="B194" s="135"/>
      <c r="C194" s="135"/>
      <c r="D194" s="143"/>
      <c r="E194" s="143"/>
      <c r="F194" s="143"/>
      <c r="G194" s="143"/>
      <c r="H194" s="143"/>
      <c r="I194" s="136"/>
      <c r="J194" s="136"/>
      <c r="K194" s="136"/>
    </row>
    <row r="195" spans="2:11">
      <c r="B195" s="135"/>
      <c r="C195" s="135"/>
      <c r="D195" s="143"/>
      <c r="E195" s="143"/>
      <c r="F195" s="143"/>
      <c r="G195" s="143"/>
      <c r="H195" s="143"/>
      <c r="I195" s="136"/>
      <c r="J195" s="136"/>
      <c r="K195" s="136"/>
    </row>
    <row r="196" spans="2:11">
      <c r="B196" s="135"/>
      <c r="C196" s="135"/>
      <c r="D196" s="143"/>
      <c r="E196" s="143"/>
      <c r="F196" s="143"/>
      <c r="G196" s="143"/>
      <c r="H196" s="143"/>
      <c r="I196" s="136"/>
      <c r="J196" s="136"/>
      <c r="K196" s="136"/>
    </row>
    <row r="197" spans="2:11">
      <c r="B197" s="135"/>
      <c r="C197" s="135"/>
      <c r="D197" s="143"/>
      <c r="E197" s="143"/>
      <c r="F197" s="143"/>
      <c r="G197" s="143"/>
      <c r="H197" s="143"/>
      <c r="I197" s="136"/>
      <c r="J197" s="136"/>
      <c r="K197" s="136"/>
    </row>
    <row r="198" spans="2:11">
      <c r="B198" s="135"/>
      <c r="C198" s="135"/>
      <c r="D198" s="143"/>
      <c r="E198" s="143"/>
      <c r="F198" s="143"/>
      <c r="G198" s="143"/>
      <c r="H198" s="143"/>
      <c r="I198" s="136"/>
      <c r="J198" s="136"/>
      <c r="K198" s="136"/>
    </row>
    <row r="199" spans="2:11">
      <c r="B199" s="135"/>
      <c r="C199" s="135"/>
      <c r="D199" s="143"/>
      <c r="E199" s="143"/>
      <c r="F199" s="143"/>
      <c r="G199" s="143"/>
      <c r="H199" s="143"/>
      <c r="I199" s="136"/>
      <c r="J199" s="136"/>
      <c r="K199" s="136"/>
    </row>
    <row r="200" spans="2:11">
      <c r="B200" s="135"/>
      <c r="C200" s="135"/>
      <c r="D200" s="143"/>
      <c r="E200" s="143"/>
      <c r="F200" s="143"/>
      <c r="G200" s="143"/>
      <c r="H200" s="143"/>
      <c r="I200" s="136"/>
      <c r="J200" s="136"/>
      <c r="K200" s="136"/>
    </row>
    <row r="201" spans="2:11">
      <c r="B201" s="135"/>
      <c r="C201" s="135"/>
      <c r="D201" s="143"/>
      <c r="E201" s="143"/>
      <c r="F201" s="143"/>
      <c r="G201" s="143"/>
      <c r="H201" s="143"/>
      <c r="I201" s="136"/>
      <c r="J201" s="136"/>
      <c r="K201" s="136"/>
    </row>
    <row r="202" spans="2:11">
      <c r="B202" s="135"/>
      <c r="C202" s="135"/>
      <c r="D202" s="143"/>
      <c r="E202" s="143"/>
      <c r="F202" s="143"/>
      <c r="G202" s="143"/>
      <c r="H202" s="143"/>
      <c r="I202" s="136"/>
      <c r="J202" s="136"/>
      <c r="K202" s="136"/>
    </row>
    <row r="203" spans="2:11">
      <c r="B203" s="135"/>
      <c r="C203" s="135"/>
      <c r="D203" s="143"/>
      <c r="E203" s="143"/>
      <c r="F203" s="143"/>
      <c r="G203" s="143"/>
      <c r="H203" s="143"/>
      <c r="I203" s="136"/>
      <c r="J203" s="136"/>
      <c r="K203" s="136"/>
    </row>
    <row r="204" spans="2:11">
      <c r="B204" s="135"/>
      <c r="C204" s="135"/>
      <c r="D204" s="143"/>
      <c r="E204" s="143"/>
      <c r="F204" s="143"/>
      <c r="G204" s="143"/>
      <c r="H204" s="143"/>
      <c r="I204" s="136"/>
      <c r="J204" s="136"/>
      <c r="K204" s="136"/>
    </row>
    <row r="205" spans="2:11">
      <c r="B205" s="135"/>
      <c r="C205" s="135"/>
      <c r="D205" s="143"/>
      <c r="E205" s="143"/>
      <c r="F205" s="143"/>
      <c r="G205" s="143"/>
      <c r="H205" s="143"/>
      <c r="I205" s="136"/>
      <c r="J205" s="136"/>
      <c r="K205" s="136"/>
    </row>
    <row r="206" spans="2:11">
      <c r="B206" s="135"/>
      <c r="C206" s="135"/>
      <c r="D206" s="143"/>
      <c r="E206" s="143"/>
      <c r="F206" s="143"/>
      <c r="G206" s="143"/>
      <c r="H206" s="143"/>
      <c r="I206" s="136"/>
      <c r="J206" s="136"/>
      <c r="K206" s="136"/>
    </row>
    <row r="207" spans="2:11">
      <c r="B207" s="135"/>
      <c r="C207" s="135"/>
      <c r="D207" s="143"/>
      <c r="E207" s="143"/>
      <c r="F207" s="143"/>
      <c r="G207" s="143"/>
      <c r="H207" s="143"/>
      <c r="I207" s="136"/>
      <c r="J207" s="136"/>
      <c r="K207" s="136"/>
    </row>
    <row r="208" spans="2:11">
      <c r="B208" s="135"/>
      <c r="C208" s="135"/>
      <c r="D208" s="143"/>
      <c r="E208" s="143"/>
      <c r="F208" s="143"/>
      <c r="G208" s="143"/>
      <c r="H208" s="143"/>
      <c r="I208" s="136"/>
      <c r="J208" s="136"/>
      <c r="K208" s="136"/>
    </row>
    <row r="209" spans="2:11">
      <c r="B209" s="135"/>
      <c r="C209" s="135"/>
      <c r="D209" s="143"/>
      <c r="E209" s="143"/>
      <c r="F209" s="143"/>
      <c r="G209" s="143"/>
      <c r="H209" s="143"/>
      <c r="I209" s="136"/>
      <c r="J209" s="136"/>
      <c r="K209" s="136"/>
    </row>
    <row r="210" spans="2:11">
      <c r="B210" s="135"/>
      <c r="C210" s="135"/>
      <c r="D210" s="143"/>
      <c r="E210" s="143"/>
      <c r="F210" s="143"/>
      <c r="G210" s="143"/>
      <c r="H210" s="143"/>
      <c r="I210" s="136"/>
      <c r="J210" s="136"/>
      <c r="K210" s="136"/>
    </row>
    <row r="211" spans="2:11">
      <c r="B211" s="135"/>
      <c r="C211" s="135"/>
      <c r="D211" s="143"/>
      <c r="E211" s="143"/>
      <c r="F211" s="143"/>
      <c r="G211" s="143"/>
      <c r="H211" s="143"/>
      <c r="I211" s="136"/>
      <c r="J211" s="136"/>
      <c r="K211" s="136"/>
    </row>
    <row r="212" spans="2:11">
      <c r="B212" s="135"/>
      <c r="C212" s="135"/>
      <c r="D212" s="143"/>
      <c r="E212" s="143"/>
      <c r="F212" s="143"/>
      <c r="G212" s="143"/>
      <c r="H212" s="143"/>
      <c r="I212" s="136"/>
      <c r="J212" s="136"/>
      <c r="K212" s="136"/>
    </row>
    <row r="213" spans="2:11">
      <c r="B213" s="135"/>
      <c r="C213" s="135"/>
      <c r="D213" s="143"/>
      <c r="E213" s="143"/>
      <c r="F213" s="143"/>
      <c r="G213" s="143"/>
      <c r="H213" s="143"/>
      <c r="I213" s="136"/>
      <c r="J213" s="136"/>
      <c r="K213" s="136"/>
    </row>
    <row r="214" spans="2:11">
      <c r="B214" s="135"/>
      <c r="C214" s="135"/>
      <c r="D214" s="143"/>
      <c r="E214" s="143"/>
      <c r="F214" s="143"/>
      <c r="G214" s="143"/>
      <c r="H214" s="143"/>
      <c r="I214" s="136"/>
      <c r="J214" s="136"/>
      <c r="K214" s="136"/>
    </row>
    <row r="215" spans="2:11">
      <c r="B215" s="135"/>
      <c r="C215" s="135"/>
      <c r="D215" s="143"/>
      <c r="E215" s="143"/>
      <c r="F215" s="143"/>
      <c r="G215" s="143"/>
      <c r="H215" s="143"/>
      <c r="I215" s="136"/>
      <c r="J215" s="136"/>
      <c r="K215" s="136"/>
    </row>
    <row r="216" spans="2:11">
      <c r="B216" s="135"/>
      <c r="C216" s="135"/>
      <c r="D216" s="143"/>
      <c r="E216" s="143"/>
      <c r="F216" s="143"/>
      <c r="G216" s="143"/>
      <c r="H216" s="143"/>
      <c r="I216" s="136"/>
      <c r="J216" s="136"/>
      <c r="K216" s="136"/>
    </row>
    <row r="217" spans="2:11">
      <c r="B217" s="135"/>
      <c r="C217" s="135"/>
      <c r="D217" s="143"/>
      <c r="E217" s="143"/>
      <c r="F217" s="143"/>
      <c r="G217" s="143"/>
      <c r="H217" s="143"/>
      <c r="I217" s="136"/>
      <c r="J217" s="136"/>
      <c r="K217" s="136"/>
    </row>
    <row r="218" spans="2:11">
      <c r="B218" s="135"/>
      <c r="C218" s="135"/>
      <c r="D218" s="143"/>
      <c r="E218" s="143"/>
      <c r="F218" s="143"/>
      <c r="G218" s="143"/>
      <c r="H218" s="143"/>
      <c r="I218" s="136"/>
      <c r="J218" s="136"/>
      <c r="K218" s="136"/>
    </row>
    <row r="219" spans="2:11">
      <c r="B219" s="135"/>
      <c r="C219" s="135"/>
      <c r="D219" s="143"/>
      <c r="E219" s="143"/>
      <c r="F219" s="143"/>
      <c r="G219" s="143"/>
      <c r="H219" s="143"/>
      <c r="I219" s="136"/>
      <c r="J219" s="136"/>
      <c r="K219" s="136"/>
    </row>
    <row r="220" spans="2:11">
      <c r="B220" s="135"/>
      <c r="C220" s="135"/>
      <c r="D220" s="143"/>
      <c r="E220" s="143"/>
      <c r="F220" s="143"/>
      <c r="G220" s="143"/>
      <c r="H220" s="143"/>
      <c r="I220" s="136"/>
      <c r="J220" s="136"/>
      <c r="K220" s="136"/>
    </row>
    <row r="221" spans="2:11">
      <c r="B221" s="135"/>
      <c r="C221" s="135"/>
      <c r="D221" s="143"/>
      <c r="E221" s="143"/>
      <c r="F221" s="143"/>
      <c r="G221" s="143"/>
      <c r="H221" s="143"/>
      <c r="I221" s="136"/>
      <c r="J221" s="136"/>
      <c r="K221" s="136"/>
    </row>
    <row r="222" spans="2:11">
      <c r="B222" s="135"/>
      <c r="C222" s="135"/>
      <c r="D222" s="143"/>
      <c r="E222" s="143"/>
      <c r="F222" s="143"/>
      <c r="G222" s="143"/>
      <c r="H222" s="143"/>
      <c r="I222" s="136"/>
      <c r="J222" s="136"/>
      <c r="K222" s="136"/>
    </row>
    <row r="223" spans="2:11">
      <c r="B223" s="135"/>
      <c r="C223" s="135"/>
      <c r="D223" s="143"/>
      <c r="E223" s="143"/>
      <c r="F223" s="143"/>
      <c r="G223" s="143"/>
      <c r="H223" s="143"/>
      <c r="I223" s="136"/>
      <c r="J223" s="136"/>
      <c r="K223" s="136"/>
    </row>
    <row r="224" spans="2:11">
      <c r="B224" s="135"/>
      <c r="C224" s="135"/>
      <c r="D224" s="143"/>
      <c r="E224" s="143"/>
      <c r="F224" s="143"/>
      <c r="G224" s="143"/>
      <c r="H224" s="143"/>
      <c r="I224" s="136"/>
      <c r="J224" s="136"/>
      <c r="K224" s="136"/>
    </row>
    <row r="225" spans="2:11">
      <c r="B225" s="135"/>
      <c r="C225" s="135"/>
      <c r="D225" s="143"/>
      <c r="E225" s="143"/>
      <c r="F225" s="143"/>
      <c r="G225" s="143"/>
      <c r="H225" s="143"/>
      <c r="I225" s="136"/>
      <c r="J225" s="136"/>
      <c r="K225" s="136"/>
    </row>
    <row r="226" spans="2:11">
      <c r="B226" s="135"/>
      <c r="C226" s="135"/>
      <c r="D226" s="143"/>
      <c r="E226" s="143"/>
      <c r="F226" s="143"/>
      <c r="G226" s="143"/>
      <c r="H226" s="143"/>
      <c r="I226" s="136"/>
      <c r="J226" s="136"/>
      <c r="K226" s="136"/>
    </row>
    <row r="227" spans="2:11">
      <c r="B227" s="135"/>
      <c r="C227" s="135"/>
      <c r="D227" s="143"/>
      <c r="E227" s="143"/>
      <c r="F227" s="143"/>
      <c r="G227" s="143"/>
      <c r="H227" s="143"/>
      <c r="I227" s="136"/>
      <c r="J227" s="136"/>
      <c r="K227" s="136"/>
    </row>
    <row r="228" spans="2:11">
      <c r="B228" s="135"/>
      <c r="C228" s="135"/>
      <c r="D228" s="143"/>
      <c r="E228" s="143"/>
      <c r="F228" s="143"/>
      <c r="G228" s="143"/>
      <c r="H228" s="143"/>
      <c r="I228" s="136"/>
      <c r="J228" s="136"/>
      <c r="K228" s="136"/>
    </row>
    <row r="229" spans="2:11">
      <c r="B229" s="135"/>
      <c r="C229" s="135"/>
      <c r="D229" s="143"/>
      <c r="E229" s="143"/>
      <c r="F229" s="143"/>
      <c r="G229" s="143"/>
      <c r="H229" s="143"/>
      <c r="I229" s="136"/>
      <c r="J229" s="136"/>
      <c r="K229" s="136"/>
    </row>
    <row r="230" spans="2:11">
      <c r="B230" s="135"/>
      <c r="C230" s="135"/>
      <c r="D230" s="143"/>
      <c r="E230" s="143"/>
      <c r="F230" s="143"/>
      <c r="G230" s="143"/>
      <c r="H230" s="143"/>
      <c r="I230" s="136"/>
      <c r="J230" s="136"/>
      <c r="K230" s="136"/>
    </row>
    <row r="231" spans="2:11">
      <c r="B231" s="135"/>
      <c r="C231" s="135"/>
      <c r="D231" s="143"/>
      <c r="E231" s="143"/>
      <c r="F231" s="143"/>
      <c r="G231" s="143"/>
      <c r="H231" s="143"/>
      <c r="I231" s="136"/>
      <c r="J231" s="136"/>
      <c r="K231" s="136"/>
    </row>
    <row r="232" spans="2:11">
      <c r="B232" s="135"/>
      <c r="C232" s="135"/>
      <c r="D232" s="143"/>
      <c r="E232" s="143"/>
      <c r="F232" s="143"/>
      <c r="G232" s="143"/>
      <c r="H232" s="143"/>
      <c r="I232" s="136"/>
      <c r="J232" s="136"/>
      <c r="K232" s="136"/>
    </row>
    <row r="233" spans="2:11">
      <c r="B233" s="135"/>
      <c r="C233" s="135"/>
      <c r="D233" s="143"/>
      <c r="E233" s="143"/>
      <c r="F233" s="143"/>
      <c r="G233" s="143"/>
      <c r="H233" s="143"/>
      <c r="I233" s="136"/>
      <c r="J233" s="136"/>
      <c r="K233" s="136"/>
    </row>
    <row r="234" spans="2:11">
      <c r="B234" s="135"/>
      <c r="C234" s="135"/>
      <c r="D234" s="143"/>
      <c r="E234" s="143"/>
      <c r="F234" s="143"/>
      <c r="G234" s="143"/>
      <c r="H234" s="143"/>
      <c r="I234" s="136"/>
      <c r="J234" s="136"/>
      <c r="K234" s="136"/>
    </row>
    <row r="235" spans="2:11">
      <c r="B235" s="135"/>
      <c r="C235" s="135"/>
      <c r="D235" s="143"/>
      <c r="E235" s="143"/>
      <c r="F235" s="143"/>
      <c r="G235" s="143"/>
      <c r="H235" s="143"/>
      <c r="I235" s="136"/>
      <c r="J235" s="136"/>
      <c r="K235" s="136"/>
    </row>
    <row r="236" spans="2:11">
      <c r="B236" s="135"/>
      <c r="C236" s="135"/>
      <c r="D236" s="143"/>
      <c r="E236" s="143"/>
      <c r="F236" s="143"/>
      <c r="G236" s="143"/>
      <c r="H236" s="143"/>
      <c r="I236" s="136"/>
      <c r="J236" s="136"/>
      <c r="K236" s="136"/>
    </row>
    <row r="237" spans="2:11">
      <c r="B237" s="135"/>
      <c r="C237" s="135"/>
      <c r="D237" s="143"/>
      <c r="E237" s="143"/>
      <c r="F237" s="143"/>
      <c r="G237" s="143"/>
      <c r="H237" s="143"/>
      <c r="I237" s="136"/>
      <c r="J237" s="136"/>
      <c r="K237" s="136"/>
    </row>
    <row r="238" spans="2:11">
      <c r="B238" s="135"/>
      <c r="C238" s="135"/>
      <c r="D238" s="143"/>
      <c r="E238" s="143"/>
      <c r="F238" s="143"/>
      <c r="G238" s="143"/>
      <c r="H238" s="143"/>
      <c r="I238" s="136"/>
      <c r="J238" s="136"/>
      <c r="K238" s="136"/>
    </row>
    <row r="239" spans="2:11">
      <c r="B239" s="135"/>
      <c r="C239" s="135"/>
      <c r="D239" s="143"/>
      <c r="E239" s="143"/>
      <c r="F239" s="143"/>
      <c r="G239" s="143"/>
      <c r="H239" s="143"/>
      <c r="I239" s="136"/>
      <c r="J239" s="136"/>
      <c r="K239" s="136"/>
    </row>
    <row r="240" spans="2:11">
      <c r="B240" s="135"/>
      <c r="C240" s="135"/>
      <c r="D240" s="143"/>
      <c r="E240" s="143"/>
      <c r="F240" s="143"/>
      <c r="G240" s="143"/>
      <c r="H240" s="143"/>
      <c r="I240" s="136"/>
      <c r="J240" s="136"/>
      <c r="K240" s="136"/>
    </row>
    <row r="241" spans="2:11">
      <c r="B241" s="135"/>
      <c r="C241" s="135"/>
      <c r="D241" s="143"/>
      <c r="E241" s="143"/>
      <c r="F241" s="143"/>
      <c r="G241" s="143"/>
      <c r="H241" s="143"/>
      <c r="I241" s="136"/>
      <c r="J241" s="136"/>
      <c r="K241" s="136"/>
    </row>
    <row r="242" spans="2:11">
      <c r="B242" s="135"/>
      <c r="C242" s="135"/>
      <c r="D242" s="143"/>
      <c r="E242" s="143"/>
      <c r="F242" s="143"/>
      <c r="G242" s="143"/>
      <c r="H242" s="143"/>
      <c r="I242" s="136"/>
      <c r="J242" s="136"/>
      <c r="K242" s="136"/>
    </row>
    <row r="243" spans="2:11">
      <c r="B243" s="135"/>
      <c r="C243" s="135"/>
      <c r="D243" s="143"/>
      <c r="E243" s="143"/>
      <c r="F243" s="143"/>
      <c r="G243" s="143"/>
      <c r="H243" s="143"/>
      <c r="I243" s="136"/>
      <c r="J243" s="136"/>
      <c r="K243" s="136"/>
    </row>
    <row r="244" spans="2:11">
      <c r="B244" s="135"/>
      <c r="C244" s="135"/>
      <c r="D244" s="143"/>
      <c r="E244" s="143"/>
      <c r="F244" s="143"/>
      <c r="G244" s="143"/>
      <c r="H244" s="143"/>
      <c r="I244" s="136"/>
      <c r="J244" s="136"/>
      <c r="K244" s="136"/>
    </row>
    <row r="245" spans="2:11">
      <c r="B245" s="135"/>
      <c r="C245" s="135"/>
      <c r="D245" s="143"/>
      <c r="E245" s="143"/>
      <c r="F245" s="143"/>
      <c r="G245" s="143"/>
      <c r="H245" s="143"/>
      <c r="I245" s="136"/>
      <c r="J245" s="136"/>
      <c r="K245" s="136"/>
    </row>
    <row r="246" spans="2:11">
      <c r="B246" s="135"/>
      <c r="C246" s="135"/>
      <c r="D246" s="143"/>
      <c r="E246" s="143"/>
      <c r="F246" s="143"/>
      <c r="G246" s="143"/>
      <c r="H246" s="143"/>
      <c r="I246" s="136"/>
      <c r="J246" s="136"/>
      <c r="K246" s="136"/>
    </row>
    <row r="247" spans="2:11">
      <c r="B247" s="135"/>
      <c r="C247" s="135"/>
      <c r="D247" s="143"/>
      <c r="E247" s="143"/>
      <c r="F247" s="143"/>
      <c r="G247" s="143"/>
      <c r="H247" s="143"/>
      <c r="I247" s="136"/>
      <c r="J247" s="136"/>
      <c r="K247" s="136"/>
    </row>
    <row r="248" spans="2:11">
      <c r="B248" s="135"/>
      <c r="C248" s="135"/>
      <c r="D248" s="143"/>
      <c r="E248" s="143"/>
      <c r="F248" s="143"/>
      <c r="G248" s="143"/>
      <c r="H248" s="143"/>
      <c r="I248" s="136"/>
      <c r="J248" s="136"/>
      <c r="K248" s="136"/>
    </row>
    <row r="249" spans="2:11">
      <c r="B249" s="135"/>
      <c r="C249" s="135"/>
      <c r="D249" s="143"/>
      <c r="E249" s="143"/>
      <c r="F249" s="143"/>
      <c r="G249" s="143"/>
      <c r="H249" s="143"/>
      <c r="I249" s="136"/>
      <c r="J249" s="136"/>
      <c r="K249" s="136"/>
    </row>
    <row r="250" spans="2:11">
      <c r="B250" s="135"/>
      <c r="C250" s="135"/>
      <c r="D250" s="143"/>
      <c r="E250" s="143"/>
      <c r="F250" s="143"/>
      <c r="G250" s="143"/>
      <c r="H250" s="143"/>
      <c r="I250" s="136"/>
      <c r="J250" s="136"/>
      <c r="K250" s="136"/>
    </row>
    <row r="251" spans="2:11">
      <c r="B251" s="135"/>
      <c r="C251" s="135"/>
      <c r="D251" s="143"/>
      <c r="E251" s="143"/>
      <c r="F251" s="143"/>
      <c r="G251" s="143"/>
      <c r="H251" s="143"/>
      <c r="I251" s="136"/>
      <c r="J251" s="136"/>
      <c r="K251" s="136"/>
    </row>
    <row r="252" spans="2:11">
      <c r="B252" s="135"/>
      <c r="C252" s="135"/>
      <c r="D252" s="143"/>
      <c r="E252" s="143"/>
      <c r="F252" s="143"/>
      <c r="G252" s="143"/>
      <c r="H252" s="143"/>
      <c r="I252" s="136"/>
      <c r="J252" s="136"/>
      <c r="K252" s="136"/>
    </row>
    <row r="253" spans="2:11">
      <c r="B253" s="135"/>
      <c r="C253" s="135"/>
      <c r="D253" s="143"/>
      <c r="E253" s="143"/>
      <c r="F253" s="143"/>
      <c r="G253" s="143"/>
      <c r="H253" s="143"/>
      <c r="I253" s="136"/>
      <c r="J253" s="136"/>
      <c r="K253" s="136"/>
    </row>
    <row r="254" spans="2:11">
      <c r="B254" s="135"/>
      <c r="C254" s="135"/>
      <c r="D254" s="143"/>
      <c r="E254" s="143"/>
      <c r="F254" s="143"/>
      <c r="G254" s="143"/>
      <c r="H254" s="143"/>
      <c r="I254" s="136"/>
      <c r="J254" s="136"/>
      <c r="K254" s="136"/>
    </row>
    <row r="255" spans="2:11">
      <c r="B255" s="135"/>
      <c r="C255" s="135"/>
      <c r="D255" s="143"/>
      <c r="E255" s="143"/>
      <c r="F255" s="143"/>
      <c r="G255" s="143"/>
      <c r="H255" s="143"/>
      <c r="I255" s="136"/>
      <c r="J255" s="136"/>
      <c r="K255" s="136"/>
    </row>
    <row r="256" spans="2:11">
      <c r="B256" s="135"/>
      <c r="C256" s="135"/>
      <c r="D256" s="143"/>
      <c r="E256" s="143"/>
      <c r="F256" s="143"/>
      <c r="G256" s="143"/>
      <c r="H256" s="143"/>
      <c r="I256" s="136"/>
      <c r="J256" s="136"/>
      <c r="K256" s="136"/>
    </row>
    <row r="257" spans="2:11">
      <c r="B257" s="135"/>
      <c r="C257" s="135"/>
      <c r="D257" s="143"/>
      <c r="E257" s="143"/>
      <c r="F257" s="143"/>
      <c r="G257" s="143"/>
      <c r="H257" s="143"/>
      <c r="I257" s="136"/>
      <c r="J257" s="136"/>
      <c r="K257" s="136"/>
    </row>
    <row r="258" spans="2:11">
      <c r="B258" s="135"/>
      <c r="C258" s="135"/>
      <c r="D258" s="143"/>
      <c r="E258" s="143"/>
      <c r="F258" s="143"/>
      <c r="G258" s="143"/>
      <c r="H258" s="143"/>
      <c r="I258" s="136"/>
      <c r="J258" s="136"/>
      <c r="K258" s="136"/>
    </row>
    <row r="259" spans="2:11">
      <c r="B259" s="135"/>
      <c r="C259" s="135"/>
      <c r="D259" s="143"/>
      <c r="E259" s="143"/>
      <c r="F259" s="143"/>
      <c r="G259" s="143"/>
      <c r="H259" s="143"/>
      <c r="I259" s="136"/>
      <c r="J259" s="136"/>
      <c r="K259" s="136"/>
    </row>
    <row r="260" spans="2:11">
      <c r="B260" s="135"/>
      <c r="C260" s="135"/>
      <c r="D260" s="143"/>
      <c r="E260" s="143"/>
      <c r="F260" s="143"/>
      <c r="G260" s="143"/>
      <c r="H260" s="143"/>
      <c r="I260" s="136"/>
      <c r="J260" s="136"/>
      <c r="K260" s="136"/>
    </row>
    <row r="261" spans="2:11">
      <c r="B261" s="135"/>
      <c r="C261" s="135"/>
      <c r="D261" s="143"/>
      <c r="E261" s="143"/>
      <c r="F261" s="143"/>
      <c r="G261" s="143"/>
      <c r="H261" s="143"/>
      <c r="I261" s="136"/>
      <c r="J261" s="136"/>
      <c r="K261" s="136"/>
    </row>
    <row r="262" spans="2:11">
      <c r="B262" s="135"/>
      <c r="C262" s="135"/>
      <c r="D262" s="143"/>
      <c r="E262" s="143"/>
      <c r="F262" s="143"/>
      <c r="G262" s="143"/>
      <c r="H262" s="143"/>
      <c r="I262" s="136"/>
      <c r="J262" s="136"/>
      <c r="K262" s="136"/>
    </row>
    <row r="263" spans="2:11">
      <c r="B263" s="135"/>
      <c r="C263" s="135"/>
      <c r="D263" s="143"/>
      <c r="E263" s="143"/>
      <c r="F263" s="143"/>
      <c r="G263" s="143"/>
      <c r="H263" s="143"/>
      <c r="I263" s="136"/>
      <c r="J263" s="136"/>
      <c r="K263" s="136"/>
    </row>
    <row r="264" spans="2:11">
      <c r="B264" s="135"/>
      <c r="C264" s="135"/>
      <c r="D264" s="143"/>
      <c r="E264" s="143"/>
      <c r="F264" s="143"/>
      <c r="G264" s="143"/>
      <c r="H264" s="143"/>
      <c r="I264" s="136"/>
      <c r="J264" s="136"/>
      <c r="K264" s="136"/>
    </row>
    <row r="265" spans="2:11">
      <c r="B265" s="135"/>
      <c r="C265" s="135"/>
      <c r="D265" s="143"/>
      <c r="E265" s="143"/>
      <c r="F265" s="143"/>
      <c r="G265" s="143"/>
      <c r="H265" s="143"/>
      <c r="I265" s="136"/>
      <c r="J265" s="136"/>
      <c r="K265" s="136"/>
    </row>
    <row r="266" spans="2:11">
      <c r="B266" s="135"/>
      <c r="C266" s="135"/>
      <c r="D266" s="143"/>
      <c r="E266" s="143"/>
      <c r="F266" s="143"/>
      <c r="G266" s="143"/>
      <c r="H266" s="143"/>
      <c r="I266" s="136"/>
      <c r="J266" s="136"/>
      <c r="K266" s="136"/>
    </row>
    <row r="267" spans="2:11">
      <c r="B267" s="135"/>
      <c r="C267" s="135"/>
      <c r="D267" s="143"/>
      <c r="E267" s="143"/>
      <c r="F267" s="143"/>
      <c r="G267" s="143"/>
      <c r="H267" s="143"/>
      <c r="I267" s="136"/>
      <c r="J267" s="136"/>
      <c r="K267" s="136"/>
    </row>
    <row r="268" spans="2:11">
      <c r="B268" s="135"/>
      <c r="C268" s="135"/>
      <c r="D268" s="143"/>
      <c r="E268" s="143"/>
      <c r="F268" s="143"/>
      <c r="G268" s="143"/>
      <c r="H268" s="143"/>
      <c r="I268" s="136"/>
      <c r="J268" s="136"/>
      <c r="K268" s="136"/>
    </row>
    <row r="269" spans="2:11">
      <c r="B269" s="135"/>
      <c r="C269" s="135"/>
      <c r="D269" s="143"/>
      <c r="E269" s="143"/>
      <c r="F269" s="143"/>
      <c r="G269" s="143"/>
      <c r="H269" s="143"/>
      <c r="I269" s="136"/>
      <c r="J269" s="136"/>
      <c r="K269" s="136"/>
    </row>
    <row r="270" spans="2:11">
      <c r="B270" s="135"/>
      <c r="C270" s="135"/>
      <c r="D270" s="143"/>
      <c r="E270" s="143"/>
      <c r="F270" s="143"/>
      <c r="G270" s="143"/>
      <c r="H270" s="143"/>
      <c r="I270" s="136"/>
      <c r="J270" s="136"/>
      <c r="K270" s="136"/>
    </row>
    <row r="271" spans="2:11">
      <c r="B271" s="135"/>
      <c r="C271" s="135"/>
      <c r="D271" s="143"/>
      <c r="E271" s="143"/>
      <c r="F271" s="143"/>
      <c r="G271" s="143"/>
      <c r="H271" s="143"/>
      <c r="I271" s="136"/>
      <c r="J271" s="136"/>
      <c r="K271" s="136"/>
    </row>
    <row r="272" spans="2:11">
      <c r="B272" s="135"/>
      <c r="C272" s="135"/>
      <c r="D272" s="143"/>
      <c r="E272" s="143"/>
      <c r="F272" s="143"/>
      <c r="G272" s="143"/>
      <c r="H272" s="143"/>
      <c r="I272" s="136"/>
      <c r="J272" s="136"/>
      <c r="K272" s="136"/>
    </row>
    <row r="273" spans="2:11">
      <c r="B273" s="135"/>
      <c r="C273" s="135"/>
      <c r="D273" s="143"/>
      <c r="E273" s="143"/>
      <c r="F273" s="143"/>
      <c r="G273" s="143"/>
      <c r="H273" s="143"/>
      <c r="I273" s="136"/>
      <c r="J273" s="136"/>
      <c r="K273" s="136"/>
    </row>
    <row r="274" spans="2:11">
      <c r="B274" s="135"/>
      <c r="C274" s="135"/>
      <c r="D274" s="143"/>
      <c r="E274" s="143"/>
      <c r="F274" s="143"/>
      <c r="G274" s="143"/>
      <c r="H274" s="143"/>
      <c r="I274" s="136"/>
      <c r="J274" s="136"/>
      <c r="K274" s="136"/>
    </row>
    <row r="275" spans="2:11">
      <c r="B275" s="135"/>
      <c r="C275" s="135"/>
      <c r="D275" s="143"/>
      <c r="E275" s="143"/>
      <c r="F275" s="143"/>
      <c r="G275" s="143"/>
      <c r="H275" s="143"/>
      <c r="I275" s="136"/>
      <c r="J275" s="136"/>
      <c r="K275" s="136"/>
    </row>
    <row r="276" spans="2:11">
      <c r="B276" s="135"/>
      <c r="C276" s="135"/>
      <c r="D276" s="143"/>
      <c r="E276" s="143"/>
      <c r="F276" s="143"/>
      <c r="G276" s="143"/>
      <c r="H276" s="143"/>
      <c r="I276" s="136"/>
      <c r="J276" s="136"/>
      <c r="K276" s="136"/>
    </row>
    <row r="277" spans="2:11">
      <c r="B277" s="135"/>
      <c r="C277" s="135"/>
      <c r="D277" s="143"/>
      <c r="E277" s="143"/>
      <c r="F277" s="143"/>
      <c r="G277" s="143"/>
      <c r="H277" s="143"/>
      <c r="I277" s="136"/>
      <c r="J277" s="136"/>
      <c r="K277" s="136"/>
    </row>
    <row r="278" spans="2:11">
      <c r="B278" s="135"/>
      <c r="C278" s="135"/>
      <c r="D278" s="143"/>
      <c r="E278" s="143"/>
      <c r="F278" s="143"/>
      <c r="G278" s="143"/>
      <c r="H278" s="143"/>
      <c r="I278" s="136"/>
      <c r="J278" s="136"/>
      <c r="K278" s="136"/>
    </row>
    <row r="279" spans="2:11">
      <c r="B279" s="135"/>
      <c r="C279" s="135"/>
      <c r="D279" s="143"/>
      <c r="E279" s="143"/>
      <c r="F279" s="143"/>
      <c r="G279" s="143"/>
      <c r="H279" s="143"/>
      <c r="I279" s="136"/>
      <c r="J279" s="136"/>
      <c r="K279" s="136"/>
    </row>
    <row r="280" spans="2:11">
      <c r="B280" s="135"/>
      <c r="C280" s="135"/>
      <c r="D280" s="143"/>
      <c r="E280" s="143"/>
      <c r="F280" s="143"/>
      <c r="G280" s="143"/>
      <c r="H280" s="143"/>
      <c r="I280" s="136"/>
      <c r="J280" s="136"/>
      <c r="K280" s="136"/>
    </row>
    <row r="281" spans="2:11">
      <c r="B281" s="135"/>
      <c r="C281" s="135"/>
      <c r="D281" s="143"/>
      <c r="E281" s="143"/>
      <c r="F281" s="143"/>
      <c r="G281" s="143"/>
      <c r="H281" s="143"/>
      <c r="I281" s="136"/>
      <c r="J281" s="136"/>
      <c r="K281" s="136"/>
    </row>
    <row r="282" spans="2:11">
      <c r="B282" s="135"/>
      <c r="C282" s="135"/>
      <c r="D282" s="143"/>
      <c r="E282" s="143"/>
      <c r="F282" s="143"/>
      <c r="G282" s="143"/>
      <c r="H282" s="143"/>
      <c r="I282" s="136"/>
      <c r="J282" s="136"/>
      <c r="K282" s="136"/>
    </row>
    <row r="283" spans="2:11">
      <c r="B283" s="135"/>
      <c r="C283" s="135"/>
      <c r="D283" s="143"/>
      <c r="E283" s="143"/>
      <c r="F283" s="143"/>
      <c r="G283" s="143"/>
      <c r="H283" s="143"/>
      <c r="I283" s="136"/>
      <c r="J283" s="136"/>
      <c r="K283" s="136"/>
    </row>
    <row r="284" spans="2:11">
      <c r="B284" s="135"/>
      <c r="C284" s="135"/>
      <c r="D284" s="143"/>
      <c r="E284" s="143"/>
      <c r="F284" s="143"/>
      <c r="G284" s="143"/>
      <c r="H284" s="143"/>
      <c r="I284" s="136"/>
      <c r="J284" s="136"/>
      <c r="K284" s="136"/>
    </row>
    <row r="285" spans="2:11">
      <c r="B285" s="135"/>
      <c r="C285" s="135"/>
      <c r="D285" s="143"/>
      <c r="E285" s="143"/>
      <c r="F285" s="143"/>
      <c r="G285" s="143"/>
      <c r="H285" s="143"/>
      <c r="I285" s="136"/>
      <c r="J285" s="136"/>
      <c r="K285" s="136"/>
    </row>
    <row r="286" spans="2:11">
      <c r="B286" s="135"/>
      <c r="C286" s="135"/>
      <c r="D286" s="143"/>
      <c r="E286" s="143"/>
      <c r="F286" s="143"/>
      <c r="G286" s="143"/>
      <c r="H286" s="143"/>
      <c r="I286" s="136"/>
      <c r="J286" s="136"/>
      <c r="K286" s="136"/>
    </row>
    <row r="287" spans="2:11">
      <c r="B287" s="135"/>
      <c r="C287" s="135"/>
      <c r="D287" s="143"/>
      <c r="E287" s="143"/>
      <c r="F287" s="143"/>
      <c r="G287" s="143"/>
      <c r="H287" s="143"/>
      <c r="I287" s="136"/>
      <c r="J287" s="136"/>
      <c r="K287" s="136"/>
    </row>
    <row r="288" spans="2:11">
      <c r="B288" s="135"/>
      <c r="C288" s="135"/>
      <c r="D288" s="143"/>
      <c r="E288" s="143"/>
      <c r="F288" s="143"/>
      <c r="G288" s="143"/>
      <c r="H288" s="143"/>
      <c r="I288" s="136"/>
      <c r="J288" s="136"/>
      <c r="K288" s="136"/>
    </row>
    <row r="289" spans="2:11">
      <c r="B289" s="135"/>
      <c r="C289" s="135"/>
      <c r="D289" s="143"/>
      <c r="E289" s="143"/>
      <c r="F289" s="143"/>
      <c r="G289" s="143"/>
      <c r="H289" s="143"/>
      <c r="I289" s="136"/>
      <c r="J289" s="136"/>
      <c r="K289" s="136"/>
    </row>
    <row r="290" spans="2:11">
      <c r="B290" s="135"/>
      <c r="C290" s="135"/>
      <c r="D290" s="143"/>
      <c r="E290" s="143"/>
      <c r="F290" s="143"/>
      <c r="G290" s="143"/>
      <c r="H290" s="143"/>
      <c r="I290" s="136"/>
      <c r="J290" s="136"/>
      <c r="K290" s="136"/>
    </row>
    <row r="291" spans="2:11">
      <c r="B291" s="135"/>
      <c r="C291" s="135"/>
      <c r="D291" s="143"/>
      <c r="E291" s="143"/>
      <c r="F291" s="143"/>
      <c r="G291" s="143"/>
      <c r="H291" s="143"/>
      <c r="I291" s="136"/>
      <c r="J291" s="136"/>
      <c r="K291" s="136"/>
    </row>
    <row r="292" spans="2:11">
      <c r="B292" s="135"/>
      <c r="C292" s="135"/>
      <c r="D292" s="143"/>
      <c r="E292" s="143"/>
      <c r="F292" s="143"/>
      <c r="G292" s="143"/>
      <c r="H292" s="143"/>
      <c r="I292" s="136"/>
      <c r="J292" s="136"/>
      <c r="K292" s="136"/>
    </row>
    <row r="293" spans="2:11">
      <c r="B293" s="135"/>
      <c r="C293" s="135"/>
      <c r="D293" s="143"/>
      <c r="E293" s="143"/>
      <c r="F293" s="143"/>
      <c r="G293" s="143"/>
      <c r="H293" s="143"/>
      <c r="I293" s="136"/>
      <c r="J293" s="136"/>
      <c r="K293" s="136"/>
    </row>
    <row r="294" spans="2:11">
      <c r="B294" s="135"/>
      <c r="C294" s="135"/>
      <c r="D294" s="143"/>
      <c r="E294" s="143"/>
      <c r="F294" s="143"/>
      <c r="G294" s="143"/>
      <c r="H294" s="143"/>
      <c r="I294" s="136"/>
      <c r="J294" s="136"/>
      <c r="K294" s="136"/>
    </row>
    <row r="295" spans="2:11">
      <c r="B295" s="135"/>
      <c r="C295" s="135"/>
      <c r="D295" s="143"/>
      <c r="E295" s="143"/>
      <c r="F295" s="143"/>
      <c r="G295" s="143"/>
      <c r="H295" s="143"/>
      <c r="I295" s="136"/>
      <c r="J295" s="136"/>
      <c r="K295" s="136"/>
    </row>
    <row r="296" spans="2:11">
      <c r="B296" s="135"/>
      <c r="C296" s="135"/>
      <c r="D296" s="143"/>
      <c r="E296" s="143"/>
      <c r="F296" s="143"/>
      <c r="G296" s="143"/>
      <c r="H296" s="143"/>
      <c r="I296" s="136"/>
      <c r="J296" s="136"/>
      <c r="K296" s="136"/>
    </row>
    <row r="297" spans="2:11">
      <c r="B297" s="135"/>
      <c r="C297" s="135"/>
      <c r="D297" s="143"/>
      <c r="E297" s="143"/>
      <c r="F297" s="143"/>
      <c r="G297" s="143"/>
      <c r="H297" s="143"/>
      <c r="I297" s="136"/>
      <c r="J297" s="136"/>
      <c r="K297" s="136"/>
    </row>
    <row r="298" spans="2:11">
      <c r="B298" s="135"/>
      <c r="C298" s="135"/>
      <c r="D298" s="143"/>
      <c r="E298" s="143"/>
      <c r="F298" s="143"/>
      <c r="G298" s="143"/>
      <c r="H298" s="143"/>
      <c r="I298" s="136"/>
      <c r="J298" s="136"/>
      <c r="K298" s="136"/>
    </row>
    <row r="299" spans="2:11">
      <c r="B299" s="135"/>
      <c r="C299" s="135"/>
      <c r="D299" s="143"/>
      <c r="E299" s="143"/>
      <c r="F299" s="143"/>
      <c r="G299" s="143"/>
      <c r="H299" s="143"/>
      <c r="I299" s="136"/>
      <c r="J299" s="136"/>
      <c r="K299" s="136"/>
    </row>
    <row r="300" spans="2:11">
      <c r="B300" s="135"/>
      <c r="C300" s="135"/>
      <c r="D300" s="143"/>
      <c r="E300" s="143"/>
      <c r="F300" s="143"/>
      <c r="G300" s="143"/>
      <c r="H300" s="143"/>
      <c r="I300" s="136"/>
      <c r="J300" s="136"/>
      <c r="K300" s="136"/>
    </row>
    <row r="301" spans="2:11">
      <c r="B301" s="135"/>
      <c r="C301" s="135"/>
      <c r="D301" s="143"/>
      <c r="E301" s="143"/>
      <c r="F301" s="143"/>
      <c r="G301" s="143"/>
      <c r="H301" s="143"/>
      <c r="I301" s="136"/>
      <c r="J301" s="136"/>
      <c r="K301" s="136"/>
    </row>
    <row r="302" spans="2:11">
      <c r="B302" s="135"/>
      <c r="C302" s="135"/>
      <c r="D302" s="143"/>
      <c r="E302" s="143"/>
      <c r="F302" s="143"/>
      <c r="G302" s="143"/>
      <c r="H302" s="143"/>
      <c r="I302" s="136"/>
      <c r="J302" s="136"/>
      <c r="K302" s="136"/>
    </row>
    <row r="303" spans="2:11">
      <c r="B303" s="135"/>
      <c r="C303" s="135"/>
      <c r="D303" s="143"/>
      <c r="E303" s="143"/>
      <c r="F303" s="143"/>
      <c r="G303" s="143"/>
      <c r="H303" s="143"/>
      <c r="I303" s="136"/>
      <c r="J303" s="136"/>
      <c r="K303" s="136"/>
    </row>
    <row r="304" spans="2:11">
      <c r="B304" s="135"/>
      <c r="C304" s="135"/>
      <c r="D304" s="143"/>
      <c r="E304" s="143"/>
      <c r="F304" s="143"/>
      <c r="G304" s="143"/>
      <c r="H304" s="143"/>
      <c r="I304" s="136"/>
      <c r="J304" s="136"/>
      <c r="K304" s="136"/>
    </row>
    <row r="305" spans="2:11">
      <c r="B305" s="135"/>
      <c r="C305" s="135"/>
      <c r="D305" s="143"/>
      <c r="E305" s="143"/>
      <c r="F305" s="143"/>
      <c r="G305" s="143"/>
      <c r="H305" s="143"/>
      <c r="I305" s="136"/>
      <c r="J305" s="136"/>
      <c r="K305" s="136"/>
    </row>
    <row r="306" spans="2:11">
      <c r="B306" s="135"/>
      <c r="C306" s="135"/>
      <c r="D306" s="143"/>
      <c r="E306" s="143"/>
      <c r="F306" s="143"/>
      <c r="G306" s="143"/>
      <c r="H306" s="143"/>
      <c r="I306" s="136"/>
      <c r="J306" s="136"/>
      <c r="K306" s="136"/>
    </row>
    <row r="307" spans="2:11">
      <c r="B307" s="135"/>
      <c r="C307" s="135"/>
      <c r="D307" s="143"/>
      <c r="E307" s="143"/>
      <c r="F307" s="143"/>
      <c r="G307" s="143"/>
      <c r="H307" s="143"/>
      <c r="I307" s="136"/>
      <c r="J307" s="136"/>
      <c r="K307" s="136"/>
    </row>
    <row r="308" spans="2:11">
      <c r="B308" s="135"/>
      <c r="C308" s="135"/>
      <c r="D308" s="143"/>
      <c r="E308" s="143"/>
      <c r="F308" s="143"/>
      <c r="G308" s="143"/>
      <c r="H308" s="143"/>
      <c r="I308" s="136"/>
      <c r="J308" s="136"/>
      <c r="K308" s="136"/>
    </row>
    <row r="309" spans="2:11">
      <c r="B309" s="135"/>
      <c r="C309" s="135"/>
      <c r="D309" s="143"/>
      <c r="E309" s="143"/>
      <c r="F309" s="143"/>
      <c r="G309" s="143"/>
      <c r="H309" s="143"/>
      <c r="I309" s="136"/>
      <c r="J309" s="136"/>
      <c r="K309" s="136"/>
    </row>
    <row r="310" spans="2:11">
      <c r="B310" s="135"/>
      <c r="C310" s="135"/>
      <c r="D310" s="143"/>
      <c r="E310" s="143"/>
      <c r="F310" s="143"/>
      <c r="G310" s="143"/>
      <c r="H310" s="143"/>
      <c r="I310" s="136"/>
      <c r="J310" s="136"/>
      <c r="K310" s="136"/>
    </row>
    <row r="311" spans="2:11">
      <c r="B311" s="135"/>
      <c r="C311" s="135"/>
      <c r="D311" s="143"/>
      <c r="E311" s="143"/>
      <c r="F311" s="143"/>
      <c r="G311" s="143"/>
      <c r="H311" s="143"/>
      <c r="I311" s="136"/>
      <c r="J311" s="136"/>
      <c r="K311" s="136"/>
    </row>
    <row r="312" spans="2:11">
      <c r="B312" s="135"/>
      <c r="C312" s="135"/>
      <c r="D312" s="143"/>
      <c r="E312" s="143"/>
      <c r="F312" s="143"/>
      <c r="G312" s="143"/>
      <c r="H312" s="143"/>
      <c r="I312" s="136"/>
      <c r="J312" s="136"/>
      <c r="K312" s="136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59.28515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56" t="s">
        <v>149</v>
      </c>
      <c r="C1" s="77" t="s" vm="1">
        <v>230</v>
      </c>
    </row>
    <row r="2" spans="2:15">
      <c r="B2" s="56" t="s">
        <v>148</v>
      </c>
      <c r="C2" s="77" t="s">
        <v>231</v>
      </c>
    </row>
    <row r="3" spans="2:15">
      <c r="B3" s="56" t="s">
        <v>150</v>
      </c>
      <c r="C3" s="77" t="s">
        <v>232</v>
      </c>
    </row>
    <row r="4" spans="2:15">
      <c r="B4" s="56" t="s">
        <v>151</v>
      </c>
      <c r="C4" s="77">
        <v>9453</v>
      </c>
    </row>
    <row r="6" spans="2:15" ht="26.25" customHeight="1">
      <c r="B6" s="166" t="s">
        <v>183</v>
      </c>
      <c r="C6" s="167"/>
      <c r="D6" s="167"/>
      <c r="E6" s="167"/>
      <c r="F6" s="167"/>
      <c r="G6" s="167"/>
      <c r="H6" s="167"/>
      <c r="I6" s="167"/>
      <c r="J6" s="167"/>
      <c r="K6" s="168"/>
    </row>
    <row r="7" spans="2:15" s="3" customFormat="1" ht="63">
      <c r="B7" s="59" t="s">
        <v>119</v>
      </c>
      <c r="C7" s="61" t="s">
        <v>47</v>
      </c>
      <c r="D7" s="61" t="s">
        <v>15</v>
      </c>
      <c r="E7" s="61" t="s">
        <v>16</v>
      </c>
      <c r="F7" s="61" t="s">
        <v>60</v>
      </c>
      <c r="G7" s="61" t="s">
        <v>104</v>
      </c>
      <c r="H7" s="61" t="s">
        <v>56</v>
      </c>
      <c r="I7" s="61" t="s">
        <v>113</v>
      </c>
      <c r="J7" s="61" t="s">
        <v>152</v>
      </c>
      <c r="K7" s="63" t="s">
        <v>153</v>
      </c>
    </row>
    <row r="8" spans="2:15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209</v>
      </c>
      <c r="J8" s="32" t="s">
        <v>20</v>
      </c>
      <c r="K8" s="17" t="s">
        <v>20</v>
      </c>
    </row>
    <row r="9" spans="2:15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15" s="4" customFormat="1" ht="18" customHeight="1">
      <c r="B10" s="114" t="s">
        <v>59</v>
      </c>
      <c r="C10" s="115"/>
      <c r="D10" s="115"/>
      <c r="E10" s="115"/>
      <c r="F10" s="115"/>
      <c r="G10" s="115"/>
      <c r="H10" s="118">
        <v>0</v>
      </c>
      <c r="I10" s="116">
        <v>4.4172565830000003</v>
      </c>
      <c r="J10" s="118">
        <v>1</v>
      </c>
      <c r="K10" s="118">
        <f>I10/'סכום נכסי הקרן'!$C$42</f>
        <v>2.3876532274559379E-5</v>
      </c>
      <c r="O10" s="1"/>
    </row>
    <row r="11" spans="2:15" ht="21" customHeight="1">
      <c r="B11" s="119" t="s">
        <v>201</v>
      </c>
      <c r="C11" s="115"/>
      <c r="D11" s="115"/>
      <c r="E11" s="115"/>
      <c r="F11" s="115"/>
      <c r="G11" s="115"/>
      <c r="H11" s="118">
        <v>0</v>
      </c>
      <c r="I11" s="116">
        <v>4.4172565830000003</v>
      </c>
      <c r="J11" s="118">
        <v>1</v>
      </c>
      <c r="K11" s="118">
        <f>I11/'סכום נכסי הקרן'!$C$42</f>
        <v>2.3876532274559379E-5</v>
      </c>
    </row>
    <row r="12" spans="2:15">
      <c r="B12" s="82" t="s">
        <v>2119</v>
      </c>
      <c r="C12" s="83" t="s">
        <v>2120</v>
      </c>
      <c r="D12" s="83" t="s">
        <v>673</v>
      </c>
      <c r="E12" s="83" t="s">
        <v>318</v>
      </c>
      <c r="F12" s="97">
        <v>0</v>
      </c>
      <c r="G12" s="96" t="s">
        <v>136</v>
      </c>
      <c r="H12" s="94">
        <v>0</v>
      </c>
      <c r="I12" s="93">
        <v>4.4172565830000003</v>
      </c>
      <c r="J12" s="94">
        <v>1</v>
      </c>
      <c r="K12" s="94">
        <f>I12/'סכום נכסי הקרן'!$C$42</f>
        <v>2.3876532274559379E-5</v>
      </c>
    </row>
    <row r="13" spans="2:15">
      <c r="B13" s="102"/>
      <c r="C13" s="83"/>
      <c r="D13" s="83"/>
      <c r="E13" s="83"/>
      <c r="F13" s="83"/>
      <c r="G13" s="83"/>
      <c r="H13" s="94"/>
      <c r="I13" s="83"/>
      <c r="J13" s="94"/>
      <c r="K13" s="83"/>
    </row>
    <row r="14" spans="2:15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15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2:15">
      <c r="B16" s="13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13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98"/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2:11"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2:11">
      <c r="B113" s="135"/>
      <c r="C113" s="136"/>
      <c r="D113" s="143"/>
      <c r="E113" s="143"/>
      <c r="F113" s="143"/>
      <c r="G113" s="143"/>
      <c r="H113" s="143"/>
      <c r="I113" s="136"/>
      <c r="J113" s="136"/>
      <c r="K113" s="136"/>
    </row>
    <row r="114" spans="2:11">
      <c r="B114" s="135"/>
      <c r="C114" s="136"/>
      <c r="D114" s="143"/>
      <c r="E114" s="143"/>
      <c r="F114" s="143"/>
      <c r="G114" s="143"/>
      <c r="H114" s="143"/>
      <c r="I114" s="136"/>
      <c r="J114" s="136"/>
      <c r="K114" s="136"/>
    </row>
    <row r="115" spans="2:11">
      <c r="B115" s="135"/>
      <c r="C115" s="136"/>
      <c r="D115" s="143"/>
      <c r="E115" s="143"/>
      <c r="F115" s="143"/>
      <c r="G115" s="143"/>
      <c r="H115" s="143"/>
      <c r="I115" s="136"/>
      <c r="J115" s="136"/>
      <c r="K115" s="136"/>
    </row>
    <row r="116" spans="2:11">
      <c r="B116" s="135"/>
      <c r="C116" s="136"/>
      <c r="D116" s="143"/>
      <c r="E116" s="143"/>
      <c r="F116" s="143"/>
      <c r="G116" s="143"/>
      <c r="H116" s="143"/>
      <c r="I116" s="136"/>
      <c r="J116" s="136"/>
      <c r="K116" s="136"/>
    </row>
    <row r="117" spans="2:11">
      <c r="B117" s="135"/>
      <c r="C117" s="136"/>
      <c r="D117" s="143"/>
      <c r="E117" s="143"/>
      <c r="F117" s="143"/>
      <c r="G117" s="143"/>
      <c r="H117" s="143"/>
      <c r="I117" s="136"/>
      <c r="J117" s="136"/>
      <c r="K117" s="136"/>
    </row>
    <row r="118" spans="2:11">
      <c r="B118" s="135"/>
      <c r="C118" s="136"/>
      <c r="D118" s="143"/>
      <c r="E118" s="143"/>
      <c r="F118" s="143"/>
      <c r="G118" s="143"/>
      <c r="H118" s="143"/>
      <c r="I118" s="136"/>
      <c r="J118" s="136"/>
      <c r="K118" s="136"/>
    </row>
    <row r="119" spans="2:11">
      <c r="B119" s="135"/>
      <c r="C119" s="136"/>
      <c r="D119" s="143"/>
      <c r="E119" s="143"/>
      <c r="F119" s="143"/>
      <c r="G119" s="143"/>
      <c r="H119" s="143"/>
      <c r="I119" s="136"/>
      <c r="J119" s="136"/>
      <c r="K119" s="136"/>
    </row>
    <row r="120" spans="2:11">
      <c r="B120" s="135"/>
      <c r="C120" s="136"/>
      <c r="D120" s="143"/>
      <c r="E120" s="143"/>
      <c r="F120" s="143"/>
      <c r="G120" s="143"/>
      <c r="H120" s="143"/>
      <c r="I120" s="136"/>
      <c r="J120" s="136"/>
      <c r="K120" s="136"/>
    </row>
    <row r="121" spans="2:11">
      <c r="B121" s="135"/>
      <c r="C121" s="136"/>
      <c r="D121" s="143"/>
      <c r="E121" s="143"/>
      <c r="F121" s="143"/>
      <c r="G121" s="143"/>
      <c r="H121" s="143"/>
      <c r="I121" s="136"/>
      <c r="J121" s="136"/>
      <c r="K121" s="136"/>
    </row>
    <row r="122" spans="2:11">
      <c r="B122" s="135"/>
      <c r="C122" s="136"/>
      <c r="D122" s="143"/>
      <c r="E122" s="143"/>
      <c r="F122" s="143"/>
      <c r="G122" s="143"/>
      <c r="H122" s="143"/>
      <c r="I122" s="136"/>
      <c r="J122" s="136"/>
      <c r="K122" s="136"/>
    </row>
    <row r="123" spans="2:11">
      <c r="B123" s="135"/>
      <c r="C123" s="136"/>
      <c r="D123" s="143"/>
      <c r="E123" s="143"/>
      <c r="F123" s="143"/>
      <c r="G123" s="143"/>
      <c r="H123" s="143"/>
      <c r="I123" s="136"/>
      <c r="J123" s="136"/>
      <c r="K123" s="136"/>
    </row>
    <row r="124" spans="2:11">
      <c r="B124" s="135"/>
      <c r="C124" s="136"/>
      <c r="D124" s="143"/>
      <c r="E124" s="143"/>
      <c r="F124" s="143"/>
      <c r="G124" s="143"/>
      <c r="H124" s="143"/>
      <c r="I124" s="136"/>
      <c r="J124" s="136"/>
      <c r="K124" s="136"/>
    </row>
    <row r="125" spans="2:11">
      <c r="B125" s="135"/>
      <c r="C125" s="136"/>
      <c r="D125" s="143"/>
      <c r="E125" s="143"/>
      <c r="F125" s="143"/>
      <c r="G125" s="143"/>
      <c r="H125" s="143"/>
      <c r="I125" s="136"/>
      <c r="J125" s="136"/>
      <c r="K125" s="136"/>
    </row>
    <row r="126" spans="2:11">
      <c r="B126" s="135"/>
      <c r="C126" s="136"/>
      <c r="D126" s="143"/>
      <c r="E126" s="143"/>
      <c r="F126" s="143"/>
      <c r="G126" s="143"/>
      <c r="H126" s="143"/>
      <c r="I126" s="136"/>
      <c r="J126" s="136"/>
      <c r="K126" s="136"/>
    </row>
    <row r="127" spans="2:11">
      <c r="B127" s="135"/>
      <c r="C127" s="136"/>
      <c r="D127" s="143"/>
      <c r="E127" s="143"/>
      <c r="F127" s="143"/>
      <c r="G127" s="143"/>
      <c r="H127" s="143"/>
      <c r="I127" s="136"/>
      <c r="J127" s="136"/>
      <c r="K127" s="136"/>
    </row>
    <row r="128" spans="2:11">
      <c r="B128" s="135"/>
      <c r="C128" s="136"/>
      <c r="D128" s="143"/>
      <c r="E128" s="143"/>
      <c r="F128" s="143"/>
      <c r="G128" s="143"/>
      <c r="H128" s="143"/>
      <c r="I128" s="136"/>
      <c r="J128" s="136"/>
      <c r="K128" s="136"/>
    </row>
    <row r="129" spans="2:11">
      <c r="B129" s="135"/>
      <c r="C129" s="136"/>
      <c r="D129" s="143"/>
      <c r="E129" s="143"/>
      <c r="F129" s="143"/>
      <c r="G129" s="143"/>
      <c r="H129" s="143"/>
      <c r="I129" s="136"/>
      <c r="J129" s="136"/>
      <c r="K129" s="136"/>
    </row>
    <row r="130" spans="2:11">
      <c r="B130" s="135"/>
      <c r="C130" s="136"/>
      <c r="D130" s="143"/>
      <c r="E130" s="143"/>
      <c r="F130" s="143"/>
      <c r="G130" s="143"/>
      <c r="H130" s="143"/>
      <c r="I130" s="136"/>
      <c r="J130" s="136"/>
      <c r="K130" s="136"/>
    </row>
    <row r="131" spans="2:11">
      <c r="B131" s="135"/>
      <c r="C131" s="136"/>
      <c r="D131" s="143"/>
      <c r="E131" s="143"/>
      <c r="F131" s="143"/>
      <c r="G131" s="143"/>
      <c r="H131" s="143"/>
      <c r="I131" s="136"/>
      <c r="J131" s="136"/>
      <c r="K131" s="136"/>
    </row>
    <row r="132" spans="2:11">
      <c r="B132" s="135"/>
      <c r="C132" s="136"/>
      <c r="D132" s="143"/>
      <c r="E132" s="143"/>
      <c r="F132" s="143"/>
      <c r="G132" s="143"/>
      <c r="H132" s="143"/>
      <c r="I132" s="136"/>
      <c r="J132" s="136"/>
      <c r="K132" s="136"/>
    </row>
    <row r="133" spans="2:11">
      <c r="B133" s="135"/>
      <c r="C133" s="136"/>
      <c r="D133" s="143"/>
      <c r="E133" s="143"/>
      <c r="F133" s="143"/>
      <c r="G133" s="143"/>
      <c r="H133" s="143"/>
      <c r="I133" s="136"/>
      <c r="J133" s="136"/>
      <c r="K133" s="136"/>
    </row>
    <row r="134" spans="2:11">
      <c r="B134" s="135"/>
      <c r="C134" s="136"/>
      <c r="D134" s="143"/>
      <c r="E134" s="143"/>
      <c r="F134" s="143"/>
      <c r="G134" s="143"/>
      <c r="H134" s="143"/>
      <c r="I134" s="136"/>
      <c r="J134" s="136"/>
      <c r="K134" s="136"/>
    </row>
    <row r="135" spans="2:11">
      <c r="B135" s="135"/>
      <c r="C135" s="136"/>
      <c r="D135" s="143"/>
      <c r="E135" s="143"/>
      <c r="F135" s="143"/>
      <c r="G135" s="143"/>
      <c r="H135" s="143"/>
      <c r="I135" s="136"/>
      <c r="J135" s="136"/>
      <c r="K135" s="136"/>
    </row>
    <row r="136" spans="2:11">
      <c r="B136" s="135"/>
      <c r="C136" s="136"/>
      <c r="D136" s="143"/>
      <c r="E136" s="143"/>
      <c r="F136" s="143"/>
      <c r="G136" s="143"/>
      <c r="H136" s="143"/>
      <c r="I136" s="136"/>
      <c r="J136" s="136"/>
      <c r="K136" s="136"/>
    </row>
    <row r="137" spans="2:11">
      <c r="B137" s="135"/>
      <c r="C137" s="136"/>
      <c r="D137" s="143"/>
      <c r="E137" s="143"/>
      <c r="F137" s="143"/>
      <c r="G137" s="143"/>
      <c r="H137" s="143"/>
      <c r="I137" s="136"/>
      <c r="J137" s="136"/>
      <c r="K137" s="136"/>
    </row>
    <row r="138" spans="2:11">
      <c r="B138" s="135"/>
      <c r="C138" s="136"/>
      <c r="D138" s="143"/>
      <c r="E138" s="143"/>
      <c r="F138" s="143"/>
      <c r="G138" s="143"/>
      <c r="H138" s="143"/>
      <c r="I138" s="136"/>
      <c r="J138" s="136"/>
      <c r="K138" s="136"/>
    </row>
    <row r="139" spans="2:11">
      <c r="B139" s="135"/>
      <c r="C139" s="136"/>
      <c r="D139" s="143"/>
      <c r="E139" s="143"/>
      <c r="F139" s="143"/>
      <c r="G139" s="143"/>
      <c r="H139" s="143"/>
      <c r="I139" s="136"/>
      <c r="J139" s="136"/>
      <c r="K139" s="136"/>
    </row>
    <row r="140" spans="2:11">
      <c r="B140" s="135"/>
      <c r="C140" s="136"/>
      <c r="D140" s="143"/>
      <c r="E140" s="143"/>
      <c r="F140" s="143"/>
      <c r="G140" s="143"/>
      <c r="H140" s="143"/>
      <c r="I140" s="136"/>
      <c r="J140" s="136"/>
      <c r="K140" s="136"/>
    </row>
    <row r="141" spans="2:11">
      <c r="B141" s="135"/>
      <c r="C141" s="136"/>
      <c r="D141" s="143"/>
      <c r="E141" s="143"/>
      <c r="F141" s="143"/>
      <c r="G141" s="143"/>
      <c r="H141" s="143"/>
      <c r="I141" s="136"/>
      <c r="J141" s="136"/>
      <c r="K141" s="136"/>
    </row>
    <row r="142" spans="2:11">
      <c r="B142" s="135"/>
      <c r="C142" s="136"/>
      <c r="D142" s="143"/>
      <c r="E142" s="143"/>
      <c r="F142" s="143"/>
      <c r="G142" s="143"/>
      <c r="H142" s="143"/>
      <c r="I142" s="136"/>
      <c r="J142" s="136"/>
      <c r="K142" s="136"/>
    </row>
    <row r="143" spans="2:11">
      <c r="B143" s="135"/>
      <c r="C143" s="136"/>
      <c r="D143" s="143"/>
      <c r="E143" s="143"/>
      <c r="F143" s="143"/>
      <c r="G143" s="143"/>
      <c r="H143" s="143"/>
      <c r="I143" s="136"/>
      <c r="J143" s="136"/>
      <c r="K143" s="136"/>
    </row>
    <row r="144" spans="2:11">
      <c r="B144" s="135"/>
      <c r="C144" s="136"/>
      <c r="D144" s="143"/>
      <c r="E144" s="143"/>
      <c r="F144" s="143"/>
      <c r="G144" s="143"/>
      <c r="H144" s="143"/>
      <c r="I144" s="136"/>
      <c r="J144" s="136"/>
      <c r="K144" s="136"/>
    </row>
    <row r="145" spans="2:11">
      <c r="B145" s="135"/>
      <c r="C145" s="136"/>
      <c r="D145" s="143"/>
      <c r="E145" s="143"/>
      <c r="F145" s="143"/>
      <c r="G145" s="143"/>
      <c r="H145" s="143"/>
      <c r="I145" s="136"/>
      <c r="J145" s="136"/>
      <c r="K145" s="136"/>
    </row>
    <row r="146" spans="2:11">
      <c r="B146" s="135"/>
      <c r="C146" s="136"/>
      <c r="D146" s="143"/>
      <c r="E146" s="143"/>
      <c r="F146" s="143"/>
      <c r="G146" s="143"/>
      <c r="H146" s="143"/>
      <c r="I146" s="136"/>
      <c r="J146" s="136"/>
      <c r="K146" s="136"/>
    </row>
    <row r="147" spans="2:11">
      <c r="B147" s="135"/>
      <c r="C147" s="136"/>
      <c r="D147" s="143"/>
      <c r="E147" s="143"/>
      <c r="F147" s="143"/>
      <c r="G147" s="143"/>
      <c r="H147" s="143"/>
      <c r="I147" s="136"/>
      <c r="J147" s="136"/>
      <c r="K147" s="136"/>
    </row>
    <row r="148" spans="2:11">
      <c r="B148" s="135"/>
      <c r="C148" s="136"/>
      <c r="D148" s="143"/>
      <c r="E148" s="143"/>
      <c r="F148" s="143"/>
      <c r="G148" s="143"/>
      <c r="H148" s="143"/>
      <c r="I148" s="136"/>
      <c r="J148" s="136"/>
      <c r="K148" s="136"/>
    </row>
    <row r="149" spans="2:11">
      <c r="B149" s="135"/>
      <c r="C149" s="136"/>
      <c r="D149" s="143"/>
      <c r="E149" s="143"/>
      <c r="F149" s="143"/>
      <c r="G149" s="143"/>
      <c r="H149" s="143"/>
      <c r="I149" s="136"/>
      <c r="J149" s="136"/>
      <c r="K149" s="136"/>
    </row>
    <row r="150" spans="2:11">
      <c r="B150" s="135"/>
      <c r="C150" s="136"/>
      <c r="D150" s="143"/>
      <c r="E150" s="143"/>
      <c r="F150" s="143"/>
      <c r="G150" s="143"/>
      <c r="H150" s="143"/>
      <c r="I150" s="136"/>
      <c r="J150" s="136"/>
      <c r="K150" s="136"/>
    </row>
    <row r="151" spans="2:11">
      <c r="B151" s="135"/>
      <c r="C151" s="136"/>
      <c r="D151" s="143"/>
      <c r="E151" s="143"/>
      <c r="F151" s="143"/>
      <c r="G151" s="143"/>
      <c r="H151" s="143"/>
      <c r="I151" s="136"/>
      <c r="J151" s="136"/>
      <c r="K151" s="136"/>
    </row>
    <row r="152" spans="2:11">
      <c r="B152" s="135"/>
      <c r="C152" s="136"/>
      <c r="D152" s="143"/>
      <c r="E152" s="143"/>
      <c r="F152" s="143"/>
      <c r="G152" s="143"/>
      <c r="H152" s="143"/>
      <c r="I152" s="136"/>
      <c r="J152" s="136"/>
      <c r="K152" s="136"/>
    </row>
    <row r="153" spans="2:11">
      <c r="B153" s="135"/>
      <c r="C153" s="136"/>
      <c r="D153" s="143"/>
      <c r="E153" s="143"/>
      <c r="F153" s="143"/>
      <c r="G153" s="143"/>
      <c r="H153" s="143"/>
      <c r="I153" s="136"/>
      <c r="J153" s="136"/>
      <c r="K153" s="136"/>
    </row>
    <row r="154" spans="2:11">
      <c r="B154" s="135"/>
      <c r="C154" s="136"/>
      <c r="D154" s="143"/>
      <c r="E154" s="143"/>
      <c r="F154" s="143"/>
      <c r="G154" s="143"/>
      <c r="H154" s="143"/>
      <c r="I154" s="136"/>
      <c r="J154" s="136"/>
      <c r="K154" s="136"/>
    </row>
    <row r="155" spans="2:11">
      <c r="B155" s="135"/>
      <c r="C155" s="136"/>
      <c r="D155" s="143"/>
      <c r="E155" s="143"/>
      <c r="F155" s="143"/>
      <c r="G155" s="143"/>
      <c r="H155" s="143"/>
      <c r="I155" s="136"/>
      <c r="J155" s="136"/>
      <c r="K155" s="136"/>
    </row>
    <row r="156" spans="2:11">
      <c r="B156" s="135"/>
      <c r="C156" s="136"/>
      <c r="D156" s="143"/>
      <c r="E156" s="143"/>
      <c r="F156" s="143"/>
      <c r="G156" s="143"/>
      <c r="H156" s="143"/>
      <c r="I156" s="136"/>
      <c r="J156" s="136"/>
      <c r="K156" s="136"/>
    </row>
    <row r="157" spans="2:11">
      <c r="B157" s="135"/>
      <c r="C157" s="136"/>
      <c r="D157" s="143"/>
      <c r="E157" s="143"/>
      <c r="F157" s="143"/>
      <c r="G157" s="143"/>
      <c r="H157" s="143"/>
      <c r="I157" s="136"/>
      <c r="J157" s="136"/>
      <c r="K157" s="136"/>
    </row>
    <row r="158" spans="2:11">
      <c r="B158" s="135"/>
      <c r="C158" s="136"/>
      <c r="D158" s="143"/>
      <c r="E158" s="143"/>
      <c r="F158" s="143"/>
      <c r="G158" s="143"/>
      <c r="H158" s="143"/>
      <c r="I158" s="136"/>
      <c r="J158" s="136"/>
      <c r="K158" s="136"/>
    </row>
    <row r="159" spans="2:11">
      <c r="B159" s="135"/>
      <c r="C159" s="136"/>
      <c r="D159" s="143"/>
      <c r="E159" s="143"/>
      <c r="F159" s="143"/>
      <c r="G159" s="143"/>
      <c r="H159" s="143"/>
      <c r="I159" s="136"/>
      <c r="J159" s="136"/>
      <c r="K159" s="136"/>
    </row>
    <row r="160" spans="2:11">
      <c r="B160" s="135"/>
      <c r="C160" s="136"/>
      <c r="D160" s="143"/>
      <c r="E160" s="143"/>
      <c r="F160" s="143"/>
      <c r="G160" s="143"/>
      <c r="H160" s="143"/>
      <c r="I160" s="136"/>
      <c r="J160" s="136"/>
      <c r="K160" s="136"/>
    </row>
    <row r="161" spans="2:11">
      <c r="B161" s="135"/>
      <c r="C161" s="136"/>
      <c r="D161" s="143"/>
      <c r="E161" s="143"/>
      <c r="F161" s="143"/>
      <c r="G161" s="143"/>
      <c r="H161" s="143"/>
      <c r="I161" s="136"/>
      <c r="J161" s="136"/>
      <c r="K161" s="136"/>
    </row>
    <row r="162" spans="2:11">
      <c r="B162" s="135"/>
      <c r="C162" s="136"/>
      <c r="D162" s="143"/>
      <c r="E162" s="143"/>
      <c r="F162" s="143"/>
      <c r="G162" s="143"/>
      <c r="H162" s="143"/>
      <c r="I162" s="136"/>
      <c r="J162" s="136"/>
      <c r="K162" s="136"/>
    </row>
    <row r="163" spans="2:11">
      <c r="B163" s="135"/>
      <c r="C163" s="136"/>
      <c r="D163" s="143"/>
      <c r="E163" s="143"/>
      <c r="F163" s="143"/>
      <c r="G163" s="143"/>
      <c r="H163" s="143"/>
      <c r="I163" s="136"/>
      <c r="J163" s="136"/>
      <c r="K163" s="136"/>
    </row>
    <row r="164" spans="2:11">
      <c r="B164" s="135"/>
      <c r="C164" s="136"/>
      <c r="D164" s="143"/>
      <c r="E164" s="143"/>
      <c r="F164" s="143"/>
      <c r="G164" s="143"/>
      <c r="H164" s="143"/>
      <c r="I164" s="136"/>
      <c r="J164" s="136"/>
      <c r="K164" s="136"/>
    </row>
    <row r="165" spans="2:11">
      <c r="B165" s="135"/>
      <c r="C165" s="136"/>
      <c r="D165" s="143"/>
      <c r="E165" s="143"/>
      <c r="F165" s="143"/>
      <c r="G165" s="143"/>
      <c r="H165" s="143"/>
      <c r="I165" s="136"/>
      <c r="J165" s="136"/>
      <c r="K165" s="136"/>
    </row>
    <row r="166" spans="2:11">
      <c r="B166" s="135"/>
      <c r="C166" s="136"/>
      <c r="D166" s="143"/>
      <c r="E166" s="143"/>
      <c r="F166" s="143"/>
      <c r="G166" s="143"/>
      <c r="H166" s="143"/>
      <c r="I166" s="136"/>
      <c r="J166" s="136"/>
      <c r="K166" s="136"/>
    </row>
    <row r="167" spans="2:11">
      <c r="B167" s="135"/>
      <c r="C167" s="136"/>
      <c r="D167" s="143"/>
      <c r="E167" s="143"/>
      <c r="F167" s="143"/>
      <c r="G167" s="143"/>
      <c r="H167" s="143"/>
      <c r="I167" s="136"/>
      <c r="J167" s="136"/>
      <c r="K167" s="136"/>
    </row>
    <row r="168" spans="2:11">
      <c r="B168" s="135"/>
      <c r="C168" s="136"/>
      <c r="D168" s="143"/>
      <c r="E168" s="143"/>
      <c r="F168" s="143"/>
      <c r="G168" s="143"/>
      <c r="H168" s="143"/>
      <c r="I168" s="136"/>
      <c r="J168" s="136"/>
      <c r="K168" s="136"/>
    </row>
    <row r="169" spans="2:11">
      <c r="B169" s="135"/>
      <c r="C169" s="136"/>
      <c r="D169" s="143"/>
      <c r="E169" s="143"/>
      <c r="F169" s="143"/>
      <c r="G169" s="143"/>
      <c r="H169" s="143"/>
      <c r="I169" s="136"/>
      <c r="J169" s="136"/>
      <c r="K169" s="136"/>
    </row>
    <row r="170" spans="2:11">
      <c r="B170" s="135"/>
      <c r="C170" s="136"/>
      <c r="D170" s="143"/>
      <c r="E170" s="143"/>
      <c r="F170" s="143"/>
      <c r="G170" s="143"/>
      <c r="H170" s="143"/>
      <c r="I170" s="136"/>
      <c r="J170" s="136"/>
      <c r="K170" s="136"/>
    </row>
    <row r="171" spans="2:11">
      <c r="B171" s="135"/>
      <c r="C171" s="136"/>
      <c r="D171" s="143"/>
      <c r="E171" s="143"/>
      <c r="F171" s="143"/>
      <c r="G171" s="143"/>
      <c r="H171" s="143"/>
      <c r="I171" s="136"/>
      <c r="J171" s="136"/>
      <c r="K171" s="136"/>
    </row>
    <row r="172" spans="2:11">
      <c r="B172" s="135"/>
      <c r="C172" s="136"/>
      <c r="D172" s="143"/>
      <c r="E172" s="143"/>
      <c r="F172" s="143"/>
      <c r="G172" s="143"/>
      <c r="H172" s="143"/>
      <c r="I172" s="136"/>
      <c r="J172" s="136"/>
      <c r="K172" s="136"/>
    </row>
    <row r="173" spans="2:11">
      <c r="B173" s="135"/>
      <c r="C173" s="136"/>
      <c r="D173" s="143"/>
      <c r="E173" s="143"/>
      <c r="F173" s="143"/>
      <c r="G173" s="143"/>
      <c r="H173" s="143"/>
      <c r="I173" s="136"/>
      <c r="J173" s="136"/>
      <c r="K173" s="136"/>
    </row>
    <row r="174" spans="2:11">
      <c r="B174" s="135"/>
      <c r="C174" s="136"/>
      <c r="D174" s="143"/>
      <c r="E174" s="143"/>
      <c r="F174" s="143"/>
      <c r="G174" s="143"/>
      <c r="H174" s="143"/>
      <c r="I174" s="136"/>
      <c r="J174" s="136"/>
      <c r="K174" s="136"/>
    </row>
    <row r="175" spans="2:11">
      <c r="B175" s="135"/>
      <c r="C175" s="136"/>
      <c r="D175" s="143"/>
      <c r="E175" s="143"/>
      <c r="F175" s="143"/>
      <c r="G175" s="143"/>
      <c r="H175" s="143"/>
      <c r="I175" s="136"/>
      <c r="J175" s="136"/>
      <c r="K175" s="136"/>
    </row>
    <row r="176" spans="2:11">
      <c r="B176" s="135"/>
      <c r="C176" s="136"/>
      <c r="D176" s="143"/>
      <c r="E176" s="143"/>
      <c r="F176" s="143"/>
      <c r="G176" s="143"/>
      <c r="H176" s="143"/>
      <c r="I176" s="136"/>
      <c r="J176" s="136"/>
      <c r="K176" s="136"/>
    </row>
    <row r="177" spans="2:11">
      <c r="B177" s="135"/>
      <c r="C177" s="136"/>
      <c r="D177" s="143"/>
      <c r="E177" s="143"/>
      <c r="F177" s="143"/>
      <c r="G177" s="143"/>
      <c r="H177" s="143"/>
      <c r="I177" s="136"/>
      <c r="J177" s="136"/>
      <c r="K177" s="136"/>
    </row>
    <row r="178" spans="2:11">
      <c r="B178" s="135"/>
      <c r="C178" s="136"/>
      <c r="D178" s="143"/>
      <c r="E178" s="143"/>
      <c r="F178" s="143"/>
      <c r="G178" s="143"/>
      <c r="H178" s="143"/>
      <c r="I178" s="136"/>
      <c r="J178" s="136"/>
      <c r="K178" s="136"/>
    </row>
    <row r="179" spans="2:11">
      <c r="B179" s="135"/>
      <c r="C179" s="136"/>
      <c r="D179" s="143"/>
      <c r="E179" s="143"/>
      <c r="F179" s="143"/>
      <c r="G179" s="143"/>
      <c r="H179" s="143"/>
      <c r="I179" s="136"/>
      <c r="J179" s="136"/>
      <c r="K179" s="136"/>
    </row>
    <row r="180" spans="2:11">
      <c r="B180" s="135"/>
      <c r="C180" s="136"/>
      <c r="D180" s="143"/>
      <c r="E180" s="143"/>
      <c r="F180" s="143"/>
      <c r="G180" s="143"/>
      <c r="H180" s="143"/>
      <c r="I180" s="136"/>
      <c r="J180" s="136"/>
      <c r="K180" s="136"/>
    </row>
    <row r="181" spans="2:11">
      <c r="B181" s="135"/>
      <c r="C181" s="136"/>
      <c r="D181" s="143"/>
      <c r="E181" s="143"/>
      <c r="F181" s="143"/>
      <c r="G181" s="143"/>
      <c r="H181" s="143"/>
      <c r="I181" s="136"/>
      <c r="J181" s="136"/>
      <c r="K181" s="136"/>
    </row>
    <row r="182" spans="2:11">
      <c r="B182" s="135"/>
      <c r="C182" s="136"/>
      <c r="D182" s="143"/>
      <c r="E182" s="143"/>
      <c r="F182" s="143"/>
      <c r="G182" s="143"/>
      <c r="H182" s="143"/>
      <c r="I182" s="136"/>
      <c r="J182" s="136"/>
      <c r="K182" s="136"/>
    </row>
    <row r="183" spans="2:11">
      <c r="B183" s="135"/>
      <c r="C183" s="136"/>
      <c r="D183" s="143"/>
      <c r="E183" s="143"/>
      <c r="F183" s="143"/>
      <c r="G183" s="143"/>
      <c r="H183" s="143"/>
      <c r="I183" s="136"/>
      <c r="J183" s="136"/>
      <c r="K183" s="136"/>
    </row>
    <row r="184" spans="2:11">
      <c r="B184" s="135"/>
      <c r="C184" s="136"/>
      <c r="D184" s="143"/>
      <c r="E184" s="143"/>
      <c r="F184" s="143"/>
      <c r="G184" s="143"/>
      <c r="H184" s="143"/>
      <c r="I184" s="136"/>
      <c r="J184" s="136"/>
      <c r="K184" s="136"/>
    </row>
    <row r="185" spans="2:11">
      <c r="B185" s="135"/>
      <c r="C185" s="136"/>
      <c r="D185" s="143"/>
      <c r="E185" s="143"/>
      <c r="F185" s="143"/>
      <c r="G185" s="143"/>
      <c r="H185" s="143"/>
      <c r="I185" s="136"/>
      <c r="J185" s="136"/>
      <c r="K185" s="136"/>
    </row>
    <row r="186" spans="2:11">
      <c r="B186" s="135"/>
      <c r="C186" s="136"/>
      <c r="D186" s="143"/>
      <c r="E186" s="143"/>
      <c r="F186" s="143"/>
      <c r="G186" s="143"/>
      <c r="H186" s="143"/>
      <c r="I186" s="136"/>
      <c r="J186" s="136"/>
      <c r="K186" s="136"/>
    </row>
    <row r="187" spans="2:11">
      <c r="B187" s="135"/>
      <c r="C187" s="136"/>
      <c r="D187" s="143"/>
      <c r="E187" s="143"/>
      <c r="F187" s="143"/>
      <c r="G187" s="143"/>
      <c r="H187" s="143"/>
      <c r="I187" s="136"/>
      <c r="J187" s="136"/>
      <c r="K187" s="136"/>
    </row>
    <row r="188" spans="2:11">
      <c r="B188" s="135"/>
      <c r="C188" s="136"/>
      <c r="D188" s="143"/>
      <c r="E188" s="143"/>
      <c r="F188" s="143"/>
      <c r="G188" s="143"/>
      <c r="H188" s="143"/>
      <c r="I188" s="136"/>
      <c r="J188" s="136"/>
      <c r="K188" s="136"/>
    </row>
    <row r="189" spans="2:11">
      <c r="B189" s="135"/>
      <c r="C189" s="136"/>
      <c r="D189" s="143"/>
      <c r="E189" s="143"/>
      <c r="F189" s="143"/>
      <c r="G189" s="143"/>
      <c r="H189" s="143"/>
      <c r="I189" s="136"/>
      <c r="J189" s="136"/>
      <c r="K189" s="136"/>
    </row>
    <row r="190" spans="2:11">
      <c r="B190" s="135"/>
      <c r="C190" s="136"/>
      <c r="D190" s="143"/>
      <c r="E190" s="143"/>
      <c r="F190" s="143"/>
      <c r="G190" s="143"/>
      <c r="H190" s="143"/>
      <c r="I190" s="136"/>
      <c r="J190" s="136"/>
      <c r="K190" s="136"/>
    </row>
    <row r="191" spans="2:11">
      <c r="B191" s="135"/>
      <c r="C191" s="136"/>
      <c r="D191" s="143"/>
      <c r="E191" s="143"/>
      <c r="F191" s="143"/>
      <c r="G191" s="143"/>
      <c r="H191" s="143"/>
      <c r="I191" s="136"/>
      <c r="J191" s="136"/>
      <c r="K191" s="136"/>
    </row>
    <row r="192" spans="2:11">
      <c r="B192" s="135"/>
      <c r="C192" s="136"/>
      <c r="D192" s="143"/>
      <c r="E192" s="143"/>
      <c r="F192" s="143"/>
      <c r="G192" s="143"/>
      <c r="H192" s="143"/>
      <c r="I192" s="136"/>
      <c r="J192" s="136"/>
      <c r="K192" s="136"/>
    </row>
    <row r="193" spans="2:11">
      <c r="B193" s="135"/>
      <c r="C193" s="136"/>
      <c r="D193" s="143"/>
      <c r="E193" s="143"/>
      <c r="F193" s="143"/>
      <c r="G193" s="143"/>
      <c r="H193" s="143"/>
      <c r="I193" s="136"/>
      <c r="J193" s="136"/>
      <c r="K193" s="136"/>
    </row>
    <row r="194" spans="2:11">
      <c r="B194" s="135"/>
      <c r="C194" s="136"/>
      <c r="D194" s="143"/>
      <c r="E194" s="143"/>
      <c r="F194" s="143"/>
      <c r="G194" s="143"/>
      <c r="H194" s="143"/>
      <c r="I194" s="136"/>
      <c r="J194" s="136"/>
      <c r="K194" s="136"/>
    </row>
    <row r="195" spans="2:11">
      <c r="B195" s="135"/>
      <c r="C195" s="136"/>
      <c r="D195" s="143"/>
      <c r="E195" s="143"/>
      <c r="F195" s="143"/>
      <c r="G195" s="143"/>
      <c r="H195" s="143"/>
      <c r="I195" s="136"/>
      <c r="J195" s="136"/>
      <c r="K195" s="136"/>
    </row>
    <row r="196" spans="2:11">
      <c r="B196" s="135"/>
      <c r="C196" s="136"/>
      <c r="D196" s="143"/>
      <c r="E196" s="143"/>
      <c r="F196" s="143"/>
      <c r="G196" s="143"/>
      <c r="H196" s="143"/>
      <c r="I196" s="136"/>
      <c r="J196" s="136"/>
      <c r="K196" s="136"/>
    </row>
    <row r="197" spans="2:11">
      <c r="B197" s="135"/>
      <c r="C197" s="136"/>
      <c r="D197" s="143"/>
      <c r="E197" s="143"/>
      <c r="F197" s="143"/>
      <c r="G197" s="143"/>
      <c r="H197" s="143"/>
      <c r="I197" s="136"/>
      <c r="J197" s="136"/>
      <c r="K197" s="136"/>
    </row>
    <row r="198" spans="2:11">
      <c r="B198" s="135"/>
      <c r="C198" s="136"/>
      <c r="D198" s="143"/>
      <c r="E198" s="143"/>
      <c r="F198" s="143"/>
      <c r="G198" s="143"/>
      <c r="H198" s="143"/>
      <c r="I198" s="136"/>
      <c r="J198" s="136"/>
      <c r="K198" s="136"/>
    </row>
    <row r="199" spans="2:11">
      <c r="B199" s="135"/>
      <c r="C199" s="136"/>
      <c r="D199" s="143"/>
      <c r="E199" s="143"/>
      <c r="F199" s="143"/>
      <c r="G199" s="143"/>
      <c r="H199" s="143"/>
      <c r="I199" s="136"/>
      <c r="J199" s="136"/>
      <c r="K199" s="136"/>
    </row>
    <row r="200" spans="2:11">
      <c r="B200" s="135"/>
      <c r="C200" s="136"/>
      <c r="D200" s="143"/>
      <c r="E200" s="143"/>
      <c r="F200" s="143"/>
      <c r="G200" s="143"/>
      <c r="H200" s="143"/>
      <c r="I200" s="136"/>
      <c r="J200" s="136"/>
      <c r="K200" s="136"/>
    </row>
    <row r="201" spans="2:11">
      <c r="B201" s="135"/>
      <c r="C201" s="136"/>
      <c r="D201" s="143"/>
      <c r="E201" s="143"/>
      <c r="F201" s="143"/>
      <c r="G201" s="143"/>
      <c r="H201" s="143"/>
      <c r="I201" s="136"/>
      <c r="J201" s="136"/>
      <c r="K201" s="136"/>
    </row>
    <row r="202" spans="2:11">
      <c r="B202" s="135"/>
      <c r="C202" s="136"/>
      <c r="D202" s="143"/>
      <c r="E202" s="143"/>
      <c r="F202" s="143"/>
      <c r="G202" s="143"/>
      <c r="H202" s="143"/>
      <c r="I202" s="136"/>
      <c r="J202" s="136"/>
      <c r="K202" s="136"/>
    </row>
    <row r="203" spans="2:11">
      <c r="B203" s="135"/>
      <c r="C203" s="136"/>
      <c r="D203" s="143"/>
      <c r="E203" s="143"/>
      <c r="F203" s="143"/>
      <c r="G203" s="143"/>
      <c r="H203" s="143"/>
      <c r="I203" s="136"/>
      <c r="J203" s="136"/>
      <c r="K203" s="136"/>
    </row>
    <row r="204" spans="2:11">
      <c r="B204" s="135"/>
      <c r="C204" s="136"/>
      <c r="D204" s="143"/>
      <c r="E204" s="143"/>
      <c r="F204" s="143"/>
      <c r="G204" s="143"/>
      <c r="H204" s="143"/>
      <c r="I204" s="136"/>
      <c r="J204" s="136"/>
      <c r="K204" s="136"/>
    </row>
    <row r="205" spans="2:11">
      <c r="B205" s="135"/>
      <c r="C205" s="136"/>
      <c r="D205" s="143"/>
      <c r="E205" s="143"/>
      <c r="F205" s="143"/>
      <c r="G205" s="143"/>
      <c r="H205" s="143"/>
      <c r="I205" s="136"/>
      <c r="J205" s="136"/>
      <c r="K205" s="136"/>
    </row>
    <row r="206" spans="2:11">
      <c r="B206" s="135"/>
      <c r="C206" s="136"/>
      <c r="D206" s="143"/>
      <c r="E206" s="143"/>
      <c r="F206" s="143"/>
      <c r="G206" s="143"/>
      <c r="H206" s="143"/>
      <c r="I206" s="136"/>
      <c r="J206" s="136"/>
      <c r="K206" s="136"/>
    </row>
    <row r="207" spans="2:11">
      <c r="B207" s="135"/>
      <c r="C207" s="136"/>
      <c r="D207" s="143"/>
      <c r="E207" s="143"/>
      <c r="F207" s="143"/>
      <c r="G207" s="143"/>
      <c r="H207" s="143"/>
      <c r="I207" s="136"/>
      <c r="J207" s="136"/>
      <c r="K207" s="136"/>
    </row>
    <row r="208" spans="2:11">
      <c r="B208" s="135"/>
      <c r="C208" s="136"/>
      <c r="D208" s="143"/>
      <c r="E208" s="143"/>
      <c r="F208" s="143"/>
      <c r="G208" s="143"/>
      <c r="H208" s="143"/>
      <c r="I208" s="136"/>
      <c r="J208" s="136"/>
      <c r="K208" s="136"/>
    </row>
    <row r="209" spans="2:11">
      <c r="B209" s="135"/>
      <c r="C209" s="136"/>
      <c r="D209" s="143"/>
      <c r="E209" s="143"/>
      <c r="F209" s="143"/>
      <c r="G209" s="143"/>
      <c r="H209" s="143"/>
      <c r="I209" s="136"/>
      <c r="J209" s="136"/>
      <c r="K209" s="136"/>
    </row>
    <row r="210" spans="2:11">
      <c r="B210" s="135"/>
      <c r="C210" s="136"/>
      <c r="D210" s="143"/>
      <c r="E210" s="143"/>
      <c r="F210" s="143"/>
      <c r="G210" s="143"/>
      <c r="H210" s="143"/>
      <c r="I210" s="136"/>
      <c r="J210" s="136"/>
      <c r="K210" s="136"/>
    </row>
    <row r="211" spans="2:11">
      <c r="B211" s="135"/>
      <c r="C211" s="136"/>
      <c r="D211" s="143"/>
      <c r="E211" s="143"/>
      <c r="F211" s="143"/>
      <c r="G211" s="143"/>
      <c r="H211" s="143"/>
      <c r="I211" s="136"/>
      <c r="J211" s="136"/>
      <c r="K211" s="136"/>
    </row>
    <row r="212" spans="2:11">
      <c r="B212" s="135"/>
      <c r="C212" s="136"/>
      <c r="D212" s="143"/>
      <c r="E212" s="143"/>
      <c r="F212" s="143"/>
      <c r="G212" s="143"/>
      <c r="H212" s="143"/>
      <c r="I212" s="136"/>
      <c r="J212" s="136"/>
      <c r="K212" s="136"/>
    </row>
    <row r="213" spans="2:11">
      <c r="B213" s="135"/>
      <c r="C213" s="136"/>
      <c r="D213" s="143"/>
      <c r="E213" s="143"/>
      <c r="F213" s="143"/>
      <c r="G213" s="143"/>
      <c r="H213" s="143"/>
      <c r="I213" s="136"/>
      <c r="J213" s="136"/>
      <c r="K213" s="136"/>
    </row>
    <row r="214" spans="2:11">
      <c r="B214" s="135"/>
      <c r="C214" s="136"/>
      <c r="D214" s="143"/>
      <c r="E214" s="143"/>
      <c r="F214" s="143"/>
      <c r="G214" s="143"/>
      <c r="H214" s="143"/>
      <c r="I214" s="136"/>
      <c r="J214" s="136"/>
      <c r="K214" s="136"/>
    </row>
    <row r="215" spans="2:11">
      <c r="B215" s="135"/>
      <c r="C215" s="136"/>
      <c r="D215" s="143"/>
      <c r="E215" s="143"/>
      <c r="F215" s="143"/>
      <c r="G215" s="143"/>
      <c r="H215" s="143"/>
      <c r="I215" s="136"/>
      <c r="J215" s="136"/>
      <c r="K215" s="136"/>
    </row>
    <row r="216" spans="2:11">
      <c r="B216" s="135"/>
      <c r="C216" s="136"/>
      <c r="D216" s="143"/>
      <c r="E216" s="143"/>
      <c r="F216" s="143"/>
      <c r="G216" s="143"/>
      <c r="H216" s="143"/>
      <c r="I216" s="136"/>
      <c r="J216" s="136"/>
      <c r="K216" s="136"/>
    </row>
    <row r="217" spans="2:11">
      <c r="B217" s="135"/>
      <c r="C217" s="136"/>
      <c r="D217" s="143"/>
      <c r="E217" s="143"/>
      <c r="F217" s="143"/>
      <c r="G217" s="143"/>
      <c r="H217" s="143"/>
      <c r="I217" s="136"/>
      <c r="J217" s="136"/>
      <c r="K217" s="136"/>
    </row>
    <row r="218" spans="2:11">
      <c r="B218" s="135"/>
      <c r="C218" s="136"/>
      <c r="D218" s="143"/>
      <c r="E218" s="143"/>
      <c r="F218" s="143"/>
      <c r="G218" s="143"/>
      <c r="H218" s="143"/>
      <c r="I218" s="136"/>
      <c r="J218" s="136"/>
      <c r="K218" s="136"/>
    </row>
    <row r="219" spans="2:11">
      <c r="B219" s="135"/>
      <c r="C219" s="136"/>
      <c r="D219" s="143"/>
      <c r="E219" s="143"/>
      <c r="F219" s="143"/>
      <c r="G219" s="143"/>
      <c r="H219" s="143"/>
      <c r="I219" s="136"/>
      <c r="J219" s="136"/>
      <c r="K219" s="136"/>
    </row>
    <row r="220" spans="2:11">
      <c r="B220" s="135"/>
      <c r="C220" s="136"/>
      <c r="D220" s="143"/>
      <c r="E220" s="143"/>
      <c r="F220" s="143"/>
      <c r="G220" s="143"/>
      <c r="H220" s="143"/>
      <c r="I220" s="136"/>
      <c r="J220" s="136"/>
      <c r="K220" s="136"/>
    </row>
    <row r="221" spans="2:11">
      <c r="B221" s="135"/>
      <c r="C221" s="136"/>
      <c r="D221" s="143"/>
      <c r="E221" s="143"/>
      <c r="F221" s="143"/>
      <c r="G221" s="143"/>
      <c r="H221" s="143"/>
      <c r="I221" s="136"/>
      <c r="J221" s="136"/>
      <c r="K221" s="136"/>
    </row>
    <row r="222" spans="2:11">
      <c r="B222" s="135"/>
      <c r="C222" s="136"/>
      <c r="D222" s="143"/>
      <c r="E222" s="143"/>
      <c r="F222" s="143"/>
      <c r="G222" s="143"/>
      <c r="H222" s="143"/>
      <c r="I222" s="136"/>
      <c r="J222" s="136"/>
      <c r="K222" s="136"/>
    </row>
    <row r="223" spans="2:11">
      <c r="B223" s="135"/>
      <c r="C223" s="136"/>
      <c r="D223" s="143"/>
      <c r="E223" s="143"/>
      <c r="F223" s="143"/>
      <c r="G223" s="143"/>
      <c r="H223" s="143"/>
      <c r="I223" s="136"/>
      <c r="J223" s="136"/>
      <c r="K223" s="136"/>
    </row>
    <row r="224" spans="2:11">
      <c r="B224" s="135"/>
      <c r="C224" s="136"/>
      <c r="D224" s="143"/>
      <c r="E224" s="143"/>
      <c r="F224" s="143"/>
      <c r="G224" s="143"/>
      <c r="H224" s="143"/>
      <c r="I224" s="136"/>
      <c r="J224" s="136"/>
      <c r="K224" s="136"/>
    </row>
    <row r="225" spans="2:11">
      <c r="B225" s="135"/>
      <c r="C225" s="136"/>
      <c r="D225" s="143"/>
      <c r="E225" s="143"/>
      <c r="F225" s="143"/>
      <c r="G225" s="143"/>
      <c r="H225" s="143"/>
      <c r="I225" s="136"/>
      <c r="J225" s="136"/>
      <c r="K225" s="136"/>
    </row>
    <row r="226" spans="2:11">
      <c r="B226" s="135"/>
      <c r="C226" s="136"/>
      <c r="D226" s="143"/>
      <c r="E226" s="143"/>
      <c r="F226" s="143"/>
      <c r="G226" s="143"/>
      <c r="H226" s="143"/>
      <c r="I226" s="136"/>
      <c r="J226" s="136"/>
      <c r="K226" s="136"/>
    </row>
    <row r="227" spans="2:11">
      <c r="B227" s="135"/>
      <c r="C227" s="136"/>
      <c r="D227" s="143"/>
      <c r="E227" s="143"/>
      <c r="F227" s="143"/>
      <c r="G227" s="143"/>
      <c r="H227" s="143"/>
      <c r="I227" s="136"/>
      <c r="J227" s="136"/>
      <c r="K227" s="136"/>
    </row>
    <row r="228" spans="2:11">
      <c r="B228" s="135"/>
      <c r="C228" s="136"/>
      <c r="D228" s="143"/>
      <c r="E228" s="143"/>
      <c r="F228" s="143"/>
      <c r="G228" s="143"/>
      <c r="H228" s="143"/>
      <c r="I228" s="136"/>
      <c r="J228" s="136"/>
      <c r="K228" s="136"/>
    </row>
    <row r="229" spans="2:11">
      <c r="B229" s="135"/>
      <c r="C229" s="136"/>
      <c r="D229" s="143"/>
      <c r="E229" s="143"/>
      <c r="F229" s="143"/>
      <c r="G229" s="143"/>
      <c r="H229" s="143"/>
      <c r="I229" s="136"/>
      <c r="J229" s="136"/>
      <c r="K229" s="136"/>
    </row>
    <row r="230" spans="2:11">
      <c r="B230" s="135"/>
      <c r="C230" s="136"/>
      <c r="D230" s="143"/>
      <c r="E230" s="143"/>
      <c r="F230" s="143"/>
      <c r="G230" s="143"/>
      <c r="H230" s="143"/>
      <c r="I230" s="136"/>
      <c r="J230" s="136"/>
      <c r="K230" s="136"/>
    </row>
    <row r="231" spans="2:11">
      <c r="B231" s="135"/>
      <c r="C231" s="136"/>
      <c r="D231" s="143"/>
      <c r="E231" s="143"/>
      <c r="F231" s="143"/>
      <c r="G231" s="143"/>
      <c r="H231" s="143"/>
      <c r="I231" s="136"/>
      <c r="J231" s="136"/>
      <c r="K231" s="136"/>
    </row>
    <row r="232" spans="2:11">
      <c r="B232" s="135"/>
      <c r="C232" s="136"/>
      <c r="D232" s="143"/>
      <c r="E232" s="143"/>
      <c r="F232" s="143"/>
      <c r="G232" s="143"/>
      <c r="H232" s="143"/>
      <c r="I232" s="136"/>
      <c r="J232" s="136"/>
      <c r="K232" s="136"/>
    </row>
    <row r="233" spans="2:11">
      <c r="B233" s="135"/>
      <c r="C233" s="136"/>
      <c r="D233" s="143"/>
      <c r="E233" s="143"/>
      <c r="F233" s="143"/>
      <c r="G233" s="143"/>
      <c r="H233" s="143"/>
      <c r="I233" s="136"/>
      <c r="J233" s="136"/>
      <c r="K233" s="136"/>
    </row>
    <row r="234" spans="2:11">
      <c r="B234" s="135"/>
      <c r="C234" s="136"/>
      <c r="D234" s="143"/>
      <c r="E234" s="143"/>
      <c r="F234" s="143"/>
      <c r="G234" s="143"/>
      <c r="H234" s="143"/>
      <c r="I234" s="136"/>
      <c r="J234" s="136"/>
      <c r="K234" s="136"/>
    </row>
    <row r="235" spans="2:11">
      <c r="B235" s="135"/>
      <c r="C235" s="136"/>
      <c r="D235" s="143"/>
      <c r="E235" s="143"/>
      <c r="F235" s="143"/>
      <c r="G235" s="143"/>
      <c r="H235" s="143"/>
      <c r="I235" s="136"/>
      <c r="J235" s="136"/>
      <c r="K235" s="136"/>
    </row>
    <row r="236" spans="2:11">
      <c r="B236" s="135"/>
      <c r="C236" s="136"/>
      <c r="D236" s="143"/>
      <c r="E236" s="143"/>
      <c r="F236" s="143"/>
      <c r="G236" s="143"/>
      <c r="H236" s="143"/>
      <c r="I236" s="136"/>
      <c r="J236" s="136"/>
      <c r="K236" s="136"/>
    </row>
    <row r="237" spans="2:11">
      <c r="B237" s="135"/>
      <c r="C237" s="136"/>
      <c r="D237" s="143"/>
      <c r="E237" s="143"/>
      <c r="F237" s="143"/>
      <c r="G237" s="143"/>
      <c r="H237" s="143"/>
      <c r="I237" s="136"/>
      <c r="J237" s="136"/>
      <c r="K237" s="136"/>
    </row>
    <row r="238" spans="2:11">
      <c r="B238" s="135"/>
      <c r="C238" s="136"/>
      <c r="D238" s="143"/>
      <c r="E238" s="143"/>
      <c r="F238" s="143"/>
      <c r="G238" s="143"/>
      <c r="H238" s="143"/>
      <c r="I238" s="136"/>
      <c r="J238" s="136"/>
      <c r="K238" s="136"/>
    </row>
    <row r="239" spans="2:11">
      <c r="B239" s="135"/>
      <c r="C239" s="136"/>
      <c r="D239" s="143"/>
      <c r="E239" s="143"/>
      <c r="F239" s="143"/>
      <c r="G239" s="143"/>
      <c r="H239" s="143"/>
      <c r="I239" s="136"/>
      <c r="J239" s="136"/>
      <c r="K239" s="136"/>
    </row>
    <row r="240" spans="2:11">
      <c r="B240" s="135"/>
      <c r="C240" s="136"/>
      <c r="D240" s="143"/>
      <c r="E240" s="143"/>
      <c r="F240" s="143"/>
      <c r="G240" s="143"/>
      <c r="H240" s="143"/>
      <c r="I240" s="136"/>
      <c r="J240" s="136"/>
      <c r="K240" s="136"/>
    </row>
    <row r="241" spans="2:11">
      <c r="B241" s="135"/>
      <c r="C241" s="136"/>
      <c r="D241" s="143"/>
      <c r="E241" s="143"/>
      <c r="F241" s="143"/>
      <c r="G241" s="143"/>
      <c r="H241" s="143"/>
      <c r="I241" s="136"/>
      <c r="J241" s="136"/>
      <c r="K241" s="136"/>
    </row>
    <row r="242" spans="2:11">
      <c r="B242" s="135"/>
      <c r="C242" s="136"/>
      <c r="D242" s="143"/>
      <c r="E242" s="143"/>
      <c r="F242" s="143"/>
      <c r="G242" s="143"/>
      <c r="H242" s="143"/>
      <c r="I242" s="136"/>
      <c r="J242" s="136"/>
      <c r="K242" s="136"/>
    </row>
    <row r="243" spans="2:11">
      <c r="B243" s="135"/>
      <c r="C243" s="136"/>
      <c r="D243" s="143"/>
      <c r="E243" s="143"/>
      <c r="F243" s="143"/>
      <c r="G243" s="143"/>
      <c r="H243" s="143"/>
      <c r="I243" s="136"/>
      <c r="J243" s="136"/>
      <c r="K243" s="136"/>
    </row>
    <row r="244" spans="2:11">
      <c r="B244" s="135"/>
      <c r="C244" s="136"/>
      <c r="D244" s="143"/>
      <c r="E244" s="143"/>
      <c r="F244" s="143"/>
      <c r="G244" s="143"/>
      <c r="H244" s="143"/>
      <c r="I244" s="136"/>
      <c r="J244" s="136"/>
      <c r="K244" s="136"/>
    </row>
    <row r="245" spans="2:11">
      <c r="B245" s="135"/>
      <c r="C245" s="136"/>
      <c r="D245" s="143"/>
      <c r="E245" s="143"/>
      <c r="F245" s="143"/>
      <c r="G245" s="143"/>
      <c r="H245" s="143"/>
      <c r="I245" s="136"/>
      <c r="J245" s="136"/>
      <c r="K245" s="136"/>
    </row>
    <row r="246" spans="2:11">
      <c r="B246" s="135"/>
      <c r="C246" s="136"/>
      <c r="D246" s="143"/>
      <c r="E246" s="143"/>
      <c r="F246" s="143"/>
      <c r="G246" s="143"/>
      <c r="H246" s="143"/>
      <c r="I246" s="136"/>
      <c r="J246" s="136"/>
      <c r="K246" s="136"/>
    </row>
    <row r="247" spans="2:11">
      <c r="B247" s="135"/>
      <c r="C247" s="136"/>
      <c r="D247" s="143"/>
      <c r="E247" s="143"/>
      <c r="F247" s="143"/>
      <c r="G247" s="143"/>
      <c r="H247" s="143"/>
      <c r="I247" s="136"/>
      <c r="J247" s="136"/>
      <c r="K247" s="136"/>
    </row>
    <row r="248" spans="2:11">
      <c r="B248" s="135"/>
      <c r="C248" s="136"/>
      <c r="D248" s="143"/>
      <c r="E248" s="143"/>
      <c r="F248" s="143"/>
      <c r="G248" s="143"/>
      <c r="H248" s="143"/>
      <c r="I248" s="136"/>
      <c r="J248" s="136"/>
      <c r="K248" s="136"/>
    </row>
    <row r="249" spans="2:11">
      <c r="B249" s="135"/>
      <c r="C249" s="136"/>
      <c r="D249" s="143"/>
      <c r="E249" s="143"/>
      <c r="F249" s="143"/>
      <c r="G249" s="143"/>
      <c r="H249" s="143"/>
      <c r="I249" s="136"/>
      <c r="J249" s="136"/>
      <c r="K249" s="136"/>
    </row>
    <row r="250" spans="2:11">
      <c r="B250" s="135"/>
      <c r="C250" s="136"/>
      <c r="D250" s="143"/>
      <c r="E250" s="143"/>
      <c r="F250" s="143"/>
      <c r="G250" s="143"/>
      <c r="H250" s="143"/>
      <c r="I250" s="136"/>
      <c r="J250" s="136"/>
      <c r="K250" s="136"/>
    </row>
    <row r="251" spans="2:11">
      <c r="B251" s="135"/>
      <c r="C251" s="136"/>
      <c r="D251" s="143"/>
      <c r="E251" s="143"/>
      <c r="F251" s="143"/>
      <c r="G251" s="143"/>
      <c r="H251" s="143"/>
      <c r="I251" s="136"/>
      <c r="J251" s="136"/>
      <c r="K251" s="136"/>
    </row>
    <row r="252" spans="2:11">
      <c r="B252" s="135"/>
      <c r="C252" s="136"/>
      <c r="D252" s="143"/>
      <c r="E252" s="143"/>
      <c r="F252" s="143"/>
      <c r="G252" s="143"/>
      <c r="H252" s="143"/>
      <c r="I252" s="136"/>
      <c r="J252" s="136"/>
      <c r="K252" s="136"/>
    </row>
    <row r="253" spans="2:11">
      <c r="B253" s="135"/>
      <c r="C253" s="136"/>
      <c r="D253" s="143"/>
      <c r="E253" s="143"/>
      <c r="F253" s="143"/>
      <c r="G253" s="143"/>
      <c r="H253" s="143"/>
      <c r="I253" s="136"/>
      <c r="J253" s="136"/>
      <c r="K253" s="136"/>
    </row>
    <row r="254" spans="2:11">
      <c r="B254" s="135"/>
      <c r="C254" s="136"/>
      <c r="D254" s="143"/>
      <c r="E254" s="143"/>
      <c r="F254" s="143"/>
      <c r="G254" s="143"/>
      <c r="H254" s="143"/>
      <c r="I254" s="136"/>
      <c r="J254" s="136"/>
      <c r="K254" s="136"/>
    </row>
    <row r="255" spans="2:11">
      <c r="B255" s="135"/>
      <c r="C255" s="136"/>
      <c r="D255" s="143"/>
      <c r="E255" s="143"/>
      <c r="F255" s="143"/>
      <c r="G255" s="143"/>
      <c r="H255" s="143"/>
      <c r="I255" s="136"/>
      <c r="J255" s="136"/>
      <c r="K255" s="136"/>
    </row>
    <row r="256" spans="2:11">
      <c r="B256" s="135"/>
      <c r="C256" s="136"/>
      <c r="D256" s="143"/>
      <c r="E256" s="143"/>
      <c r="F256" s="143"/>
      <c r="G256" s="143"/>
      <c r="H256" s="143"/>
      <c r="I256" s="136"/>
      <c r="J256" s="136"/>
      <c r="K256" s="136"/>
    </row>
    <row r="257" spans="2:11">
      <c r="B257" s="135"/>
      <c r="C257" s="136"/>
      <c r="D257" s="143"/>
      <c r="E257" s="143"/>
      <c r="F257" s="143"/>
      <c r="G257" s="143"/>
      <c r="H257" s="143"/>
      <c r="I257" s="136"/>
      <c r="J257" s="136"/>
      <c r="K257" s="136"/>
    </row>
    <row r="258" spans="2:11">
      <c r="B258" s="135"/>
      <c r="C258" s="136"/>
      <c r="D258" s="143"/>
      <c r="E258" s="143"/>
      <c r="F258" s="143"/>
      <c r="G258" s="143"/>
      <c r="H258" s="143"/>
      <c r="I258" s="136"/>
      <c r="J258" s="136"/>
      <c r="K258" s="136"/>
    </row>
    <row r="259" spans="2:11">
      <c r="B259" s="135"/>
      <c r="C259" s="136"/>
      <c r="D259" s="143"/>
      <c r="E259" s="143"/>
      <c r="F259" s="143"/>
      <c r="G259" s="143"/>
      <c r="H259" s="143"/>
      <c r="I259" s="136"/>
      <c r="J259" s="136"/>
      <c r="K259" s="136"/>
    </row>
    <row r="260" spans="2:11">
      <c r="B260" s="135"/>
      <c r="C260" s="136"/>
      <c r="D260" s="143"/>
      <c r="E260" s="143"/>
      <c r="F260" s="143"/>
      <c r="G260" s="143"/>
      <c r="H260" s="143"/>
      <c r="I260" s="136"/>
      <c r="J260" s="136"/>
      <c r="K260" s="136"/>
    </row>
    <row r="261" spans="2:11">
      <c r="B261" s="135"/>
      <c r="C261" s="136"/>
      <c r="D261" s="143"/>
      <c r="E261" s="143"/>
      <c r="F261" s="143"/>
      <c r="G261" s="143"/>
      <c r="H261" s="143"/>
      <c r="I261" s="136"/>
      <c r="J261" s="136"/>
      <c r="K261" s="136"/>
    </row>
    <row r="262" spans="2:11">
      <c r="B262" s="135"/>
      <c r="C262" s="136"/>
      <c r="D262" s="143"/>
      <c r="E262" s="143"/>
      <c r="F262" s="143"/>
      <c r="G262" s="143"/>
      <c r="H262" s="143"/>
      <c r="I262" s="136"/>
      <c r="J262" s="136"/>
      <c r="K262" s="136"/>
    </row>
    <row r="263" spans="2:11">
      <c r="B263" s="135"/>
      <c r="C263" s="136"/>
      <c r="D263" s="143"/>
      <c r="E263" s="143"/>
      <c r="F263" s="143"/>
      <c r="G263" s="143"/>
      <c r="H263" s="143"/>
      <c r="I263" s="136"/>
      <c r="J263" s="136"/>
      <c r="K263" s="136"/>
    </row>
    <row r="264" spans="2:11">
      <c r="B264" s="135"/>
      <c r="C264" s="136"/>
      <c r="D264" s="143"/>
      <c r="E264" s="143"/>
      <c r="F264" s="143"/>
      <c r="G264" s="143"/>
      <c r="H264" s="143"/>
      <c r="I264" s="136"/>
      <c r="J264" s="136"/>
      <c r="K264" s="136"/>
    </row>
    <row r="265" spans="2:11">
      <c r="B265" s="135"/>
      <c r="C265" s="136"/>
      <c r="D265" s="143"/>
      <c r="E265" s="143"/>
      <c r="F265" s="143"/>
      <c r="G265" s="143"/>
      <c r="H265" s="143"/>
      <c r="I265" s="136"/>
      <c r="J265" s="136"/>
      <c r="K265" s="136"/>
    </row>
    <row r="266" spans="2:11">
      <c r="B266" s="135"/>
      <c r="C266" s="136"/>
      <c r="D266" s="143"/>
      <c r="E266" s="143"/>
      <c r="F266" s="143"/>
      <c r="G266" s="143"/>
      <c r="H266" s="143"/>
      <c r="I266" s="136"/>
      <c r="J266" s="136"/>
      <c r="K266" s="136"/>
    </row>
    <row r="267" spans="2:11">
      <c r="B267" s="135"/>
      <c r="C267" s="136"/>
      <c r="D267" s="143"/>
      <c r="E267" s="143"/>
      <c r="F267" s="143"/>
      <c r="G267" s="143"/>
      <c r="H267" s="143"/>
      <c r="I267" s="136"/>
      <c r="J267" s="136"/>
      <c r="K267" s="136"/>
    </row>
    <row r="268" spans="2:11">
      <c r="B268" s="135"/>
      <c r="C268" s="136"/>
      <c r="D268" s="143"/>
      <c r="E268" s="143"/>
      <c r="F268" s="143"/>
      <c r="G268" s="143"/>
      <c r="H268" s="143"/>
      <c r="I268" s="136"/>
      <c r="J268" s="136"/>
      <c r="K268" s="136"/>
    </row>
    <row r="269" spans="2:11">
      <c r="B269" s="135"/>
      <c r="C269" s="136"/>
      <c r="D269" s="143"/>
      <c r="E269" s="143"/>
      <c r="F269" s="143"/>
      <c r="G269" s="143"/>
      <c r="H269" s="143"/>
      <c r="I269" s="136"/>
      <c r="J269" s="136"/>
      <c r="K269" s="136"/>
    </row>
    <row r="270" spans="2:11">
      <c r="B270" s="135"/>
      <c r="C270" s="136"/>
      <c r="D270" s="143"/>
      <c r="E270" s="143"/>
      <c r="F270" s="143"/>
      <c r="G270" s="143"/>
      <c r="H270" s="143"/>
      <c r="I270" s="136"/>
      <c r="J270" s="136"/>
      <c r="K270" s="136"/>
    </row>
    <row r="271" spans="2:11">
      <c r="B271" s="135"/>
      <c r="C271" s="136"/>
      <c r="D271" s="143"/>
      <c r="E271" s="143"/>
      <c r="F271" s="143"/>
      <c r="G271" s="143"/>
      <c r="H271" s="143"/>
      <c r="I271" s="136"/>
      <c r="J271" s="136"/>
      <c r="K271" s="136"/>
    </row>
    <row r="272" spans="2:11">
      <c r="B272" s="135"/>
      <c r="C272" s="136"/>
      <c r="D272" s="143"/>
      <c r="E272" s="143"/>
      <c r="F272" s="143"/>
      <c r="G272" s="143"/>
      <c r="H272" s="143"/>
      <c r="I272" s="136"/>
      <c r="J272" s="136"/>
      <c r="K272" s="136"/>
    </row>
    <row r="273" spans="2:11">
      <c r="B273" s="135"/>
      <c r="C273" s="136"/>
      <c r="D273" s="143"/>
      <c r="E273" s="143"/>
      <c r="F273" s="143"/>
      <c r="G273" s="143"/>
      <c r="H273" s="143"/>
      <c r="I273" s="136"/>
      <c r="J273" s="136"/>
      <c r="K273" s="136"/>
    </row>
    <row r="274" spans="2:11">
      <c r="B274" s="135"/>
      <c r="C274" s="136"/>
      <c r="D274" s="143"/>
      <c r="E274" s="143"/>
      <c r="F274" s="143"/>
      <c r="G274" s="143"/>
      <c r="H274" s="143"/>
      <c r="I274" s="136"/>
      <c r="J274" s="136"/>
      <c r="K274" s="136"/>
    </row>
    <row r="275" spans="2:11">
      <c r="B275" s="135"/>
      <c r="C275" s="136"/>
      <c r="D275" s="143"/>
      <c r="E275" s="143"/>
      <c r="F275" s="143"/>
      <c r="G275" s="143"/>
      <c r="H275" s="143"/>
      <c r="I275" s="136"/>
      <c r="J275" s="136"/>
      <c r="K275" s="136"/>
    </row>
    <row r="276" spans="2:11">
      <c r="B276" s="135"/>
      <c r="C276" s="136"/>
      <c r="D276" s="143"/>
      <c r="E276" s="143"/>
      <c r="F276" s="143"/>
      <c r="G276" s="143"/>
      <c r="H276" s="143"/>
      <c r="I276" s="136"/>
      <c r="J276" s="136"/>
      <c r="K276" s="136"/>
    </row>
    <row r="277" spans="2:11">
      <c r="B277" s="135"/>
      <c r="C277" s="136"/>
      <c r="D277" s="143"/>
      <c r="E277" s="143"/>
      <c r="F277" s="143"/>
      <c r="G277" s="143"/>
      <c r="H277" s="143"/>
      <c r="I277" s="136"/>
      <c r="J277" s="136"/>
      <c r="K277" s="136"/>
    </row>
    <row r="278" spans="2:11">
      <c r="B278" s="135"/>
      <c r="C278" s="136"/>
      <c r="D278" s="143"/>
      <c r="E278" s="143"/>
      <c r="F278" s="143"/>
      <c r="G278" s="143"/>
      <c r="H278" s="143"/>
      <c r="I278" s="136"/>
      <c r="J278" s="136"/>
      <c r="K278" s="136"/>
    </row>
    <row r="279" spans="2:11">
      <c r="B279" s="135"/>
      <c r="C279" s="136"/>
      <c r="D279" s="143"/>
      <c r="E279" s="143"/>
      <c r="F279" s="143"/>
      <c r="G279" s="143"/>
      <c r="H279" s="143"/>
      <c r="I279" s="136"/>
      <c r="J279" s="136"/>
      <c r="K279" s="136"/>
    </row>
    <row r="280" spans="2:11">
      <c r="B280" s="135"/>
      <c r="C280" s="136"/>
      <c r="D280" s="143"/>
      <c r="E280" s="143"/>
      <c r="F280" s="143"/>
      <c r="G280" s="143"/>
      <c r="H280" s="143"/>
      <c r="I280" s="136"/>
      <c r="J280" s="136"/>
      <c r="K280" s="136"/>
    </row>
    <row r="281" spans="2:11">
      <c r="B281" s="135"/>
      <c r="C281" s="136"/>
      <c r="D281" s="143"/>
      <c r="E281" s="143"/>
      <c r="F281" s="143"/>
      <c r="G281" s="143"/>
      <c r="H281" s="143"/>
      <c r="I281" s="136"/>
      <c r="J281" s="136"/>
      <c r="K281" s="136"/>
    </row>
    <row r="282" spans="2:11">
      <c r="B282" s="135"/>
      <c r="C282" s="136"/>
      <c r="D282" s="143"/>
      <c r="E282" s="143"/>
      <c r="F282" s="143"/>
      <c r="G282" s="143"/>
      <c r="H282" s="143"/>
      <c r="I282" s="136"/>
      <c r="J282" s="136"/>
      <c r="K282" s="136"/>
    </row>
    <row r="283" spans="2:11">
      <c r="B283" s="135"/>
      <c r="C283" s="136"/>
      <c r="D283" s="143"/>
      <c r="E283" s="143"/>
      <c r="F283" s="143"/>
      <c r="G283" s="143"/>
      <c r="H283" s="143"/>
      <c r="I283" s="136"/>
      <c r="J283" s="136"/>
      <c r="K283" s="136"/>
    </row>
    <row r="284" spans="2:11">
      <c r="B284" s="135"/>
      <c r="C284" s="136"/>
      <c r="D284" s="143"/>
      <c r="E284" s="143"/>
      <c r="F284" s="143"/>
      <c r="G284" s="143"/>
      <c r="H284" s="143"/>
      <c r="I284" s="136"/>
      <c r="J284" s="136"/>
      <c r="K284" s="136"/>
    </row>
    <row r="285" spans="2:11">
      <c r="B285" s="135"/>
      <c r="C285" s="136"/>
      <c r="D285" s="143"/>
      <c r="E285" s="143"/>
      <c r="F285" s="143"/>
      <c r="G285" s="143"/>
      <c r="H285" s="143"/>
      <c r="I285" s="136"/>
      <c r="J285" s="136"/>
      <c r="K285" s="136"/>
    </row>
    <row r="286" spans="2:11">
      <c r="B286" s="135"/>
      <c r="C286" s="136"/>
      <c r="D286" s="143"/>
      <c r="E286" s="143"/>
      <c r="F286" s="143"/>
      <c r="G286" s="143"/>
      <c r="H286" s="143"/>
      <c r="I286" s="136"/>
      <c r="J286" s="136"/>
      <c r="K286" s="136"/>
    </row>
    <row r="287" spans="2:11">
      <c r="B287" s="135"/>
      <c r="C287" s="136"/>
      <c r="D287" s="143"/>
      <c r="E287" s="143"/>
      <c r="F287" s="143"/>
      <c r="G287" s="143"/>
      <c r="H287" s="143"/>
      <c r="I287" s="136"/>
      <c r="J287" s="136"/>
      <c r="K287" s="136"/>
    </row>
    <row r="288" spans="2:11">
      <c r="B288" s="135"/>
      <c r="C288" s="136"/>
      <c r="D288" s="143"/>
      <c r="E288" s="143"/>
      <c r="F288" s="143"/>
      <c r="G288" s="143"/>
      <c r="H288" s="143"/>
      <c r="I288" s="136"/>
      <c r="J288" s="136"/>
      <c r="K288" s="136"/>
    </row>
    <row r="289" spans="2:11">
      <c r="B289" s="135"/>
      <c r="C289" s="136"/>
      <c r="D289" s="143"/>
      <c r="E289" s="143"/>
      <c r="F289" s="143"/>
      <c r="G289" s="143"/>
      <c r="H289" s="143"/>
      <c r="I289" s="136"/>
      <c r="J289" s="136"/>
      <c r="K289" s="136"/>
    </row>
    <row r="290" spans="2:11">
      <c r="B290" s="135"/>
      <c r="C290" s="136"/>
      <c r="D290" s="143"/>
      <c r="E290" s="143"/>
      <c r="F290" s="143"/>
      <c r="G290" s="143"/>
      <c r="H290" s="143"/>
      <c r="I290" s="136"/>
      <c r="J290" s="136"/>
      <c r="K290" s="136"/>
    </row>
    <row r="291" spans="2:11">
      <c r="B291" s="135"/>
      <c r="C291" s="136"/>
      <c r="D291" s="143"/>
      <c r="E291" s="143"/>
      <c r="F291" s="143"/>
      <c r="G291" s="143"/>
      <c r="H291" s="143"/>
      <c r="I291" s="136"/>
      <c r="J291" s="136"/>
      <c r="K291" s="136"/>
    </row>
    <row r="292" spans="2:11">
      <c r="B292" s="135"/>
      <c r="C292" s="136"/>
      <c r="D292" s="143"/>
      <c r="E292" s="143"/>
      <c r="F292" s="143"/>
      <c r="G292" s="143"/>
      <c r="H292" s="143"/>
      <c r="I292" s="136"/>
      <c r="J292" s="136"/>
      <c r="K292" s="136"/>
    </row>
    <row r="293" spans="2:11">
      <c r="B293" s="135"/>
      <c r="C293" s="136"/>
      <c r="D293" s="143"/>
      <c r="E293" s="143"/>
      <c r="F293" s="143"/>
      <c r="G293" s="143"/>
      <c r="H293" s="143"/>
      <c r="I293" s="136"/>
      <c r="J293" s="136"/>
      <c r="K293" s="136"/>
    </row>
    <row r="294" spans="2:11">
      <c r="B294" s="135"/>
      <c r="C294" s="136"/>
      <c r="D294" s="143"/>
      <c r="E294" s="143"/>
      <c r="F294" s="143"/>
      <c r="G294" s="143"/>
      <c r="H294" s="143"/>
      <c r="I294" s="136"/>
      <c r="J294" s="136"/>
      <c r="K294" s="136"/>
    </row>
    <row r="295" spans="2:11">
      <c r="B295" s="135"/>
      <c r="C295" s="136"/>
      <c r="D295" s="143"/>
      <c r="E295" s="143"/>
      <c r="F295" s="143"/>
      <c r="G295" s="143"/>
      <c r="H295" s="143"/>
      <c r="I295" s="136"/>
      <c r="J295" s="136"/>
      <c r="K295" s="136"/>
    </row>
    <row r="296" spans="2:11">
      <c r="B296" s="135"/>
      <c r="C296" s="136"/>
      <c r="D296" s="143"/>
      <c r="E296" s="143"/>
      <c r="F296" s="143"/>
      <c r="G296" s="143"/>
      <c r="H296" s="143"/>
      <c r="I296" s="136"/>
      <c r="J296" s="136"/>
      <c r="K296" s="136"/>
    </row>
    <row r="297" spans="2:11">
      <c r="B297" s="135"/>
      <c r="C297" s="136"/>
      <c r="D297" s="143"/>
      <c r="E297" s="143"/>
      <c r="F297" s="143"/>
      <c r="G297" s="143"/>
      <c r="H297" s="143"/>
      <c r="I297" s="136"/>
      <c r="J297" s="136"/>
      <c r="K297" s="136"/>
    </row>
    <row r="298" spans="2:11">
      <c r="B298" s="135"/>
      <c r="C298" s="136"/>
      <c r="D298" s="143"/>
      <c r="E298" s="143"/>
      <c r="F298" s="143"/>
      <c r="G298" s="143"/>
      <c r="H298" s="143"/>
      <c r="I298" s="136"/>
      <c r="J298" s="136"/>
      <c r="K298" s="136"/>
    </row>
    <row r="299" spans="2:11">
      <c r="B299" s="135"/>
      <c r="C299" s="136"/>
      <c r="D299" s="143"/>
      <c r="E299" s="143"/>
      <c r="F299" s="143"/>
      <c r="G299" s="143"/>
      <c r="H299" s="143"/>
      <c r="I299" s="136"/>
      <c r="J299" s="136"/>
      <c r="K299" s="136"/>
    </row>
    <row r="300" spans="2:11">
      <c r="B300" s="135"/>
      <c r="C300" s="136"/>
      <c r="D300" s="143"/>
      <c r="E300" s="143"/>
      <c r="F300" s="143"/>
      <c r="G300" s="143"/>
      <c r="H300" s="143"/>
      <c r="I300" s="136"/>
      <c r="J300" s="136"/>
      <c r="K300" s="136"/>
    </row>
    <row r="301" spans="2:11">
      <c r="B301" s="135"/>
      <c r="C301" s="136"/>
      <c r="D301" s="143"/>
      <c r="E301" s="143"/>
      <c r="F301" s="143"/>
      <c r="G301" s="143"/>
      <c r="H301" s="143"/>
      <c r="I301" s="136"/>
      <c r="J301" s="136"/>
      <c r="K301" s="136"/>
    </row>
    <row r="302" spans="2:11">
      <c r="B302" s="135"/>
      <c r="C302" s="136"/>
      <c r="D302" s="143"/>
      <c r="E302" s="143"/>
      <c r="F302" s="143"/>
      <c r="G302" s="143"/>
      <c r="H302" s="143"/>
      <c r="I302" s="136"/>
      <c r="J302" s="136"/>
      <c r="K302" s="136"/>
    </row>
    <row r="303" spans="2:11">
      <c r="B303" s="135"/>
      <c r="C303" s="136"/>
      <c r="D303" s="143"/>
      <c r="E303" s="143"/>
      <c r="F303" s="143"/>
      <c r="G303" s="143"/>
      <c r="H303" s="143"/>
      <c r="I303" s="136"/>
      <c r="J303" s="136"/>
      <c r="K303" s="136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>
      <selection activeCell="F15" sqref="F15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9.28515625" style="1" bestFit="1" customWidth="1"/>
    <col min="4" max="4" width="11.85546875" style="1" customWidth="1"/>
    <col min="5" max="16384" width="9.140625" style="1"/>
  </cols>
  <sheetData>
    <row r="1" spans="2:6">
      <c r="B1" s="56" t="s">
        <v>149</v>
      </c>
      <c r="C1" s="77" t="s" vm="1">
        <v>230</v>
      </c>
    </row>
    <row r="2" spans="2:6">
      <c r="B2" s="56" t="s">
        <v>148</v>
      </c>
      <c r="C2" s="77" t="s">
        <v>231</v>
      </c>
    </row>
    <row r="3" spans="2:6">
      <c r="B3" s="56" t="s">
        <v>150</v>
      </c>
      <c r="C3" s="77" t="s">
        <v>232</v>
      </c>
    </row>
    <row r="4" spans="2:6">
      <c r="B4" s="56" t="s">
        <v>151</v>
      </c>
      <c r="C4" s="77">
        <v>9453</v>
      </c>
    </row>
    <row r="6" spans="2:6" ht="26.25" customHeight="1">
      <c r="B6" s="166" t="s">
        <v>184</v>
      </c>
      <c r="C6" s="167"/>
      <c r="D6" s="168"/>
    </row>
    <row r="7" spans="2:6" s="3" customFormat="1" ht="47.25">
      <c r="B7" s="59" t="s">
        <v>119</v>
      </c>
      <c r="C7" s="64" t="s">
        <v>110</v>
      </c>
      <c r="D7" s="65" t="s">
        <v>109</v>
      </c>
    </row>
    <row r="8" spans="2:6" s="3" customFormat="1">
      <c r="B8" s="15"/>
      <c r="C8" s="32" t="s">
        <v>209</v>
      </c>
      <c r="D8" s="17" t="s">
        <v>22</v>
      </c>
    </row>
    <row r="9" spans="2:6" s="4" customFormat="1" ht="18" customHeight="1">
      <c r="B9" s="18"/>
      <c r="C9" s="19" t="s">
        <v>1</v>
      </c>
      <c r="D9" s="20" t="s">
        <v>2</v>
      </c>
    </row>
    <row r="10" spans="2:6" s="4" customFormat="1" ht="18" customHeight="1">
      <c r="B10" s="125" t="s">
        <v>2129</v>
      </c>
      <c r="C10" s="124">
        <f>C11+C24</f>
        <v>10086.598957532027</v>
      </c>
      <c r="D10" s="98"/>
    </row>
    <row r="11" spans="2:6" s="4" customFormat="1" ht="18" customHeight="1">
      <c r="B11" s="126" t="s">
        <v>28</v>
      </c>
      <c r="C11" s="124">
        <f>SUM(C12:C22)</f>
        <v>2711.0230394315759</v>
      </c>
      <c r="D11" s="98"/>
    </row>
    <row r="12" spans="2:6">
      <c r="B12" s="148" t="s">
        <v>2121</v>
      </c>
      <c r="C12" s="149">
        <v>100.71855740926109</v>
      </c>
      <c r="D12" s="150">
        <v>44255</v>
      </c>
      <c r="E12" s="3"/>
      <c r="F12" s="3"/>
    </row>
    <row r="13" spans="2:6">
      <c r="B13" s="148" t="s">
        <v>1846</v>
      </c>
      <c r="C13" s="149">
        <v>167.14418687999998</v>
      </c>
      <c r="D13" s="150">
        <v>47209</v>
      </c>
      <c r="E13" s="3"/>
      <c r="F13" s="3"/>
    </row>
    <row r="14" spans="2:6">
      <c r="B14" s="148" t="s">
        <v>2122</v>
      </c>
      <c r="C14" s="149">
        <v>167.34335999999999</v>
      </c>
      <c r="D14" s="150">
        <v>44821</v>
      </c>
    </row>
    <row r="15" spans="2:6">
      <c r="B15" s="148" t="s">
        <v>2123</v>
      </c>
      <c r="C15" s="149">
        <v>456.91327000000001</v>
      </c>
      <c r="D15" s="150">
        <v>43889</v>
      </c>
      <c r="E15" s="3"/>
      <c r="F15" s="3"/>
    </row>
    <row r="16" spans="2:6">
      <c r="B16" s="148" t="s">
        <v>1847</v>
      </c>
      <c r="C16" s="149">
        <v>758.68535999999995</v>
      </c>
      <c r="D16" s="150">
        <v>46661</v>
      </c>
      <c r="E16" s="3"/>
      <c r="F16" s="3"/>
    </row>
    <row r="17" spans="2:4">
      <c r="B17" s="148" t="s">
        <v>2124</v>
      </c>
      <c r="C17" s="149">
        <v>772.02869868673247</v>
      </c>
      <c r="D17" s="150">
        <v>44545</v>
      </c>
    </row>
    <row r="18" spans="2:4">
      <c r="B18" s="151" t="s">
        <v>2148</v>
      </c>
      <c r="C18" s="149">
        <v>51.931029946091819</v>
      </c>
      <c r="D18" s="150">
        <v>44196</v>
      </c>
    </row>
    <row r="19" spans="2:4">
      <c r="B19" s="148" t="s">
        <v>2125</v>
      </c>
      <c r="C19" s="149">
        <v>189.01845063531817</v>
      </c>
      <c r="D19" s="150">
        <v>45107</v>
      </c>
    </row>
    <row r="20" spans="2:4">
      <c r="B20" s="148" t="s">
        <v>2126</v>
      </c>
      <c r="C20" s="149">
        <v>11.163500000000001</v>
      </c>
      <c r="D20" s="150">
        <v>44246</v>
      </c>
    </row>
    <row r="21" spans="2:4">
      <c r="B21" s="148" t="s">
        <v>2127</v>
      </c>
      <c r="C21" s="149">
        <v>25.039835874172127</v>
      </c>
      <c r="D21" s="150">
        <v>46100</v>
      </c>
    </row>
    <row r="22" spans="2:4">
      <c r="B22" s="148" t="s">
        <v>2128</v>
      </c>
      <c r="C22" s="149">
        <v>11.03679</v>
      </c>
      <c r="D22" s="150">
        <v>44739</v>
      </c>
    </row>
    <row r="23" spans="2:4">
      <c r="B23" s="98"/>
      <c r="C23" s="128"/>
      <c r="D23" s="98"/>
    </row>
    <row r="24" spans="2:4">
      <c r="B24" s="123" t="s">
        <v>2130</v>
      </c>
      <c r="C24" s="124">
        <f>SUM(C25:C47)</f>
        <v>7375.5759181004514</v>
      </c>
      <c r="D24" s="98"/>
    </row>
    <row r="25" spans="2:4">
      <c r="B25" s="148" t="s">
        <v>1850</v>
      </c>
      <c r="C25" s="149">
        <v>162.724307904</v>
      </c>
      <c r="D25" s="150">
        <v>47270</v>
      </c>
    </row>
    <row r="26" spans="2:4">
      <c r="B26" s="148" t="s">
        <v>2131</v>
      </c>
      <c r="C26" s="149">
        <v>475.08609023999998</v>
      </c>
      <c r="D26" s="150">
        <v>47209</v>
      </c>
    </row>
    <row r="27" spans="2:4">
      <c r="B27" s="148" t="s">
        <v>1851</v>
      </c>
      <c r="C27" s="149">
        <v>384.27413671324416</v>
      </c>
      <c r="D27" s="150">
        <v>47119</v>
      </c>
    </row>
    <row r="28" spans="2:4">
      <c r="B28" s="148" t="s">
        <v>1849</v>
      </c>
      <c r="C28" s="149">
        <v>281.83138222478988</v>
      </c>
      <c r="D28" s="150">
        <v>47119</v>
      </c>
    </row>
    <row r="29" spans="2:4">
      <c r="B29" s="148" t="s">
        <v>2132</v>
      </c>
      <c r="C29" s="149">
        <v>103.91052000000001</v>
      </c>
      <c r="D29" s="150">
        <v>44332</v>
      </c>
    </row>
    <row r="30" spans="2:4">
      <c r="B30" s="148" t="s">
        <v>2133</v>
      </c>
      <c r="C30" s="149">
        <v>387.90994000000001</v>
      </c>
      <c r="D30" s="150">
        <v>45615</v>
      </c>
    </row>
    <row r="31" spans="2:4">
      <c r="B31" s="148" t="s">
        <v>2134</v>
      </c>
      <c r="C31" s="149">
        <v>854.41779071999997</v>
      </c>
      <c r="D31" s="150">
        <v>47392</v>
      </c>
    </row>
    <row r="32" spans="2:4">
      <c r="B32" s="148" t="s">
        <v>2135</v>
      </c>
      <c r="C32" s="149">
        <v>311.60978999999998</v>
      </c>
      <c r="D32" s="150">
        <v>46626</v>
      </c>
    </row>
    <row r="33" spans="2:4">
      <c r="B33" s="148" t="s">
        <v>2136</v>
      </c>
      <c r="C33" s="149">
        <v>96.681664464000022</v>
      </c>
      <c r="D33" s="150">
        <v>45485</v>
      </c>
    </row>
    <row r="34" spans="2:4">
      <c r="B34" s="148" t="s">
        <v>2137</v>
      </c>
      <c r="C34" s="149">
        <v>364.6102934369373</v>
      </c>
      <c r="D34" s="150">
        <v>44819</v>
      </c>
    </row>
    <row r="35" spans="2:4">
      <c r="B35" s="148" t="s">
        <v>2138</v>
      </c>
      <c r="C35" s="149">
        <v>67.433676215999967</v>
      </c>
      <c r="D35" s="150">
        <v>45710</v>
      </c>
    </row>
    <row r="36" spans="2:4">
      <c r="B36" s="148" t="s">
        <v>2139</v>
      </c>
      <c r="C36" s="149">
        <v>526.94650801800003</v>
      </c>
      <c r="D36" s="150">
        <v>46573</v>
      </c>
    </row>
    <row r="37" spans="2:4">
      <c r="B37" s="148" t="s">
        <v>1855</v>
      </c>
      <c r="C37" s="149">
        <v>148.24372961600002</v>
      </c>
      <c r="D37" s="150">
        <v>47255</v>
      </c>
    </row>
    <row r="38" spans="2:4">
      <c r="B38" s="148" t="s">
        <v>2140</v>
      </c>
      <c r="C38" s="149">
        <v>277.04160000000002</v>
      </c>
      <c r="D38" s="150">
        <v>46572</v>
      </c>
    </row>
    <row r="39" spans="2:4">
      <c r="B39" s="148" t="s">
        <v>2141</v>
      </c>
      <c r="C39" s="149">
        <v>234.98033191000002</v>
      </c>
      <c r="D39" s="150">
        <v>46524</v>
      </c>
    </row>
    <row r="40" spans="2:4">
      <c r="B40" s="148" t="s">
        <v>2142</v>
      </c>
      <c r="C40" s="149">
        <v>23.826840000000001</v>
      </c>
      <c r="D40" s="150">
        <v>46059</v>
      </c>
    </row>
    <row r="41" spans="2:4">
      <c r="B41" s="148" t="s">
        <v>2143</v>
      </c>
      <c r="C41" s="149">
        <v>36.84601</v>
      </c>
      <c r="D41" s="150">
        <v>44256</v>
      </c>
    </row>
    <row r="42" spans="2:4">
      <c r="B42" s="148" t="s">
        <v>2144</v>
      </c>
      <c r="C42" s="149">
        <v>362.48206231144445</v>
      </c>
      <c r="D42" s="150">
        <v>46794</v>
      </c>
    </row>
    <row r="43" spans="2:4">
      <c r="B43" s="148" t="s">
        <v>2145</v>
      </c>
      <c r="C43" s="149">
        <v>670.92859999999996</v>
      </c>
      <c r="D43" s="150">
        <v>47407</v>
      </c>
    </row>
    <row r="44" spans="2:4">
      <c r="B44" s="148" t="s">
        <v>2146</v>
      </c>
      <c r="C44" s="149">
        <v>483.63485183814942</v>
      </c>
      <c r="D44" s="150">
        <v>46539</v>
      </c>
    </row>
    <row r="45" spans="2:4">
      <c r="B45" s="148" t="s">
        <v>1862</v>
      </c>
      <c r="C45" s="149">
        <v>272.3467377678873</v>
      </c>
      <c r="D45" s="150">
        <v>47107</v>
      </c>
    </row>
    <row r="46" spans="2:4">
      <c r="B46" s="148" t="s">
        <v>1863</v>
      </c>
      <c r="C46" s="149">
        <v>306.28454399999998</v>
      </c>
      <c r="D46" s="150">
        <v>48004</v>
      </c>
    </row>
    <row r="47" spans="2:4">
      <c r="B47" s="148" t="s">
        <v>2147</v>
      </c>
      <c r="C47" s="149">
        <v>541.52451071999997</v>
      </c>
      <c r="D47" s="150">
        <v>46643</v>
      </c>
    </row>
    <row r="48" spans="2:4">
      <c r="B48" s="98"/>
      <c r="C48" s="128"/>
      <c r="D48" s="98"/>
    </row>
    <row r="49" spans="2:4">
      <c r="B49" s="98"/>
      <c r="C49" s="128"/>
      <c r="D49" s="98"/>
    </row>
    <row r="50" spans="2:4">
      <c r="B50" s="98"/>
      <c r="C50" s="128"/>
      <c r="D50" s="98"/>
    </row>
    <row r="51" spans="2:4">
      <c r="B51" s="98"/>
      <c r="C51" s="128"/>
      <c r="D51" s="98"/>
    </row>
    <row r="52" spans="2:4">
      <c r="B52" s="98"/>
      <c r="C52" s="128"/>
      <c r="D52" s="98"/>
    </row>
    <row r="53" spans="2:4">
      <c r="B53" s="98"/>
      <c r="C53" s="128"/>
      <c r="D53" s="98"/>
    </row>
    <row r="54" spans="2:4">
      <c r="B54" s="98"/>
      <c r="C54" s="128"/>
      <c r="D54" s="98"/>
    </row>
    <row r="55" spans="2:4">
      <c r="B55" s="98"/>
      <c r="C55" s="128"/>
      <c r="D55" s="98"/>
    </row>
    <row r="56" spans="2:4">
      <c r="B56" s="98"/>
      <c r="C56" s="128"/>
      <c r="D56" s="98"/>
    </row>
    <row r="57" spans="2:4">
      <c r="B57" s="98"/>
      <c r="C57" s="98"/>
      <c r="D57" s="98"/>
    </row>
    <row r="58" spans="2:4">
      <c r="B58" s="98"/>
      <c r="C58" s="98"/>
      <c r="D58" s="98"/>
    </row>
    <row r="59" spans="2:4">
      <c r="B59" s="98"/>
      <c r="C59" s="98"/>
      <c r="D59" s="98"/>
    </row>
    <row r="60" spans="2:4">
      <c r="B60" s="98"/>
      <c r="C60" s="98"/>
      <c r="D60" s="98"/>
    </row>
    <row r="61" spans="2:4">
      <c r="B61" s="98"/>
      <c r="C61" s="98"/>
      <c r="D61" s="98"/>
    </row>
    <row r="62" spans="2:4">
      <c r="B62" s="98"/>
      <c r="C62" s="98"/>
      <c r="D62" s="98"/>
    </row>
    <row r="63" spans="2:4">
      <c r="B63" s="98"/>
      <c r="C63" s="98"/>
      <c r="D63" s="98"/>
    </row>
    <row r="64" spans="2:4">
      <c r="B64" s="98"/>
      <c r="C64" s="98"/>
      <c r="D64" s="98"/>
    </row>
    <row r="65" spans="2:4">
      <c r="B65" s="98"/>
      <c r="C65" s="98"/>
      <c r="D65" s="98"/>
    </row>
    <row r="66" spans="2:4">
      <c r="B66" s="98"/>
      <c r="C66" s="98"/>
      <c r="D66" s="98"/>
    </row>
    <row r="67" spans="2:4">
      <c r="B67" s="98"/>
      <c r="C67" s="98"/>
      <c r="D67" s="98"/>
    </row>
    <row r="68" spans="2:4">
      <c r="B68" s="98"/>
      <c r="C68" s="98"/>
      <c r="D68" s="98"/>
    </row>
    <row r="69" spans="2:4">
      <c r="B69" s="98"/>
      <c r="C69" s="98"/>
      <c r="D69" s="98"/>
    </row>
    <row r="70" spans="2:4">
      <c r="B70" s="98"/>
      <c r="C70" s="98"/>
      <c r="D70" s="98"/>
    </row>
    <row r="71" spans="2:4">
      <c r="B71" s="98"/>
      <c r="C71" s="98"/>
      <c r="D71" s="98"/>
    </row>
    <row r="72" spans="2:4">
      <c r="B72" s="98"/>
      <c r="C72" s="98"/>
      <c r="D72" s="98"/>
    </row>
    <row r="73" spans="2:4">
      <c r="B73" s="98"/>
      <c r="C73" s="98"/>
      <c r="D73" s="98"/>
    </row>
    <row r="74" spans="2:4">
      <c r="B74" s="98"/>
      <c r="C74" s="98"/>
      <c r="D74" s="98"/>
    </row>
    <row r="75" spans="2:4">
      <c r="B75" s="98"/>
      <c r="C75" s="98"/>
      <c r="D75" s="98"/>
    </row>
    <row r="76" spans="2:4">
      <c r="B76" s="98"/>
      <c r="C76" s="98"/>
      <c r="D76" s="98"/>
    </row>
    <row r="77" spans="2:4">
      <c r="B77" s="98"/>
      <c r="C77" s="98"/>
      <c r="D77" s="98"/>
    </row>
    <row r="78" spans="2:4">
      <c r="B78" s="98"/>
      <c r="C78" s="98"/>
      <c r="D78" s="98"/>
    </row>
    <row r="79" spans="2:4">
      <c r="B79" s="98"/>
      <c r="C79" s="98"/>
      <c r="D79" s="98"/>
    </row>
    <row r="80" spans="2:4">
      <c r="B80" s="98"/>
      <c r="C80" s="98"/>
      <c r="D80" s="98"/>
    </row>
    <row r="81" spans="2:4">
      <c r="B81" s="98"/>
      <c r="C81" s="98"/>
      <c r="D81" s="98"/>
    </row>
    <row r="82" spans="2:4">
      <c r="B82" s="98"/>
      <c r="C82" s="98"/>
      <c r="D82" s="98"/>
    </row>
    <row r="83" spans="2:4">
      <c r="B83" s="98"/>
      <c r="C83" s="98"/>
      <c r="D83" s="98"/>
    </row>
    <row r="84" spans="2:4">
      <c r="B84" s="98"/>
      <c r="C84" s="98"/>
      <c r="D84" s="98"/>
    </row>
    <row r="85" spans="2:4">
      <c r="B85" s="98"/>
      <c r="C85" s="98"/>
      <c r="D85" s="98"/>
    </row>
    <row r="86" spans="2:4">
      <c r="B86" s="98"/>
      <c r="C86" s="98"/>
      <c r="D86" s="98"/>
    </row>
    <row r="87" spans="2:4">
      <c r="B87" s="98"/>
      <c r="C87" s="98"/>
      <c r="D87" s="98"/>
    </row>
    <row r="88" spans="2:4">
      <c r="B88" s="98"/>
      <c r="C88" s="98"/>
      <c r="D88" s="98"/>
    </row>
    <row r="89" spans="2:4">
      <c r="B89" s="98"/>
      <c r="C89" s="98"/>
      <c r="D89" s="98"/>
    </row>
    <row r="90" spans="2:4">
      <c r="B90" s="98"/>
      <c r="C90" s="98"/>
      <c r="D90" s="98"/>
    </row>
    <row r="91" spans="2:4">
      <c r="B91" s="98"/>
      <c r="C91" s="98"/>
      <c r="D91" s="98"/>
    </row>
    <row r="92" spans="2:4">
      <c r="B92" s="98"/>
      <c r="C92" s="98"/>
      <c r="D92" s="98"/>
    </row>
    <row r="93" spans="2:4">
      <c r="B93" s="98"/>
      <c r="C93" s="98"/>
      <c r="D93" s="98"/>
    </row>
    <row r="94" spans="2:4">
      <c r="B94" s="98"/>
      <c r="C94" s="98"/>
      <c r="D94" s="98"/>
    </row>
    <row r="95" spans="2:4">
      <c r="B95" s="98"/>
      <c r="C95" s="98"/>
      <c r="D95" s="98"/>
    </row>
    <row r="96" spans="2:4">
      <c r="B96" s="98"/>
      <c r="C96" s="98"/>
      <c r="D96" s="98"/>
    </row>
    <row r="97" spans="2:4">
      <c r="B97" s="98"/>
      <c r="C97" s="98"/>
      <c r="D97" s="98"/>
    </row>
    <row r="98" spans="2:4">
      <c r="B98" s="98"/>
      <c r="C98" s="98"/>
      <c r="D98" s="98"/>
    </row>
    <row r="99" spans="2:4">
      <c r="B99" s="98"/>
      <c r="C99" s="98"/>
      <c r="D99" s="98"/>
    </row>
    <row r="100" spans="2:4">
      <c r="B100" s="98"/>
      <c r="C100" s="98"/>
      <c r="D100" s="98"/>
    </row>
    <row r="101" spans="2:4">
      <c r="B101" s="98"/>
      <c r="C101" s="98"/>
      <c r="D101" s="98"/>
    </row>
    <row r="102" spans="2:4">
      <c r="B102" s="98"/>
      <c r="C102" s="98"/>
      <c r="D102" s="98"/>
    </row>
    <row r="103" spans="2:4">
      <c r="B103" s="98"/>
      <c r="C103" s="98"/>
      <c r="D103" s="98"/>
    </row>
    <row r="104" spans="2:4">
      <c r="B104" s="98"/>
      <c r="C104" s="98"/>
      <c r="D104" s="98"/>
    </row>
    <row r="105" spans="2:4">
      <c r="B105" s="98"/>
      <c r="C105" s="98"/>
      <c r="D105" s="98"/>
    </row>
    <row r="106" spans="2:4">
      <c r="B106" s="98"/>
      <c r="C106" s="98"/>
      <c r="D106" s="98"/>
    </row>
    <row r="107" spans="2:4">
      <c r="B107" s="98"/>
      <c r="C107" s="98"/>
      <c r="D107" s="98"/>
    </row>
    <row r="108" spans="2:4">
      <c r="B108" s="98"/>
      <c r="C108" s="98"/>
      <c r="D108" s="98"/>
    </row>
    <row r="109" spans="2:4">
      <c r="B109" s="98"/>
      <c r="C109" s="98"/>
      <c r="D109" s="98"/>
    </row>
    <row r="110" spans="2:4">
      <c r="B110" s="135"/>
      <c r="C110" s="136"/>
      <c r="D110" s="136"/>
    </row>
    <row r="111" spans="2:4">
      <c r="B111" s="135"/>
      <c r="C111" s="136"/>
      <c r="D111" s="136"/>
    </row>
    <row r="112" spans="2:4">
      <c r="B112" s="135"/>
      <c r="C112" s="136"/>
      <c r="D112" s="136"/>
    </row>
    <row r="113" spans="2:4">
      <c r="B113" s="135"/>
      <c r="C113" s="136"/>
      <c r="D113" s="136"/>
    </row>
    <row r="114" spans="2:4">
      <c r="B114" s="135"/>
      <c r="C114" s="136"/>
      <c r="D114" s="136"/>
    </row>
    <row r="115" spans="2:4">
      <c r="B115" s="135"/>
      <c r="C115" s="136"/>
      <c r="D115" s="136"/>
    </row>
    <row r="116" spans="2:4">
      <c r="B116" s="135"/>
      <c r="C116" s="136"/>
      <c r="D116" s="136"/>
    </row>
    <row r="117" spans="2:4">
      <c r="B117" s="135"/>
      <c r="C117" s="136"/>
      <c r="D117" s="136"/>
    </row>
    <row r="118" spans="2:4">
      <c r="B118" s="135"/>
      <c r="C118" s="136"/>
      <c r="D118" s="136"/>
    </row>
    <row r="119" spans="2:4">
      <c r="B119" s="135"/>
      <c r="C119" s="136"/>
      <c r="D119" s="136"/>
    </row>
    <row r="120" spans="2:4">
      <c r="B120" s="135"/>
      <c r="C120" s="136"/>
      <c r="D120" s="136"/>
    </row>
    <row r="121" spans="2:4">
      <c r="B121" s="135"/>
      <c r="C121" s="136"/>
      <c r="D121" s="136"/>
    </row>
    <row r="122" spans="2:4">
      <c r="B122" s="135"/>
      <c r="C122" s="136"/>
      <c r="D122" s="136"/>
    </row>
    <row r="123" spans="2:4">
      <c r="B123" s="135"/>
      <c r="C123" s="136"/>
      <c r="D123" s="136"/>
    </row>
    <row r="124" spans="2:4">
      <c r="B124" s="135"/>
      <c r="C124" s="136"/>
      <c r="D124" s="136"/>
    </row>
    <row r="125" spans="2:4">
      <c r="B125" s="135"/>
      <c r="C125" s="136"/>
      <c r="D125" s="136"/>
    </row>
    <row r="126" spans="2:4">
      <c r="B126" s="135"/>
      <c r="C126" s="136"/>
      <c r="D126" s="136"/>
    </row>
    <row r="127" spans="2:4">
      <c r="B127" s="135"/>
      <c r="C127" s="136"/>
      <c r="D127" s="136"/>
    </row>
    <row r="128" spans="2:4">
      <c r="B128" s="135"/>
      <c r="C128" s="136"/>
      <c r="D128" s="136"/>
    </row>
    <row r="129" spans="2:4">
      <c r="B129" s="135"/>
      <c r="C129" s="136"/>
      <c r="D129" s="136"/>
    </row>
    <row r="130" spans="2:4">
      <c r="B130" s="135"/>
      <c r="C130" s="136"/>
      <c r="D130" s="136"/>
    </row>
    <row r="131" spans="2:4">
      <c r="B131" s="135"/>
      <c r="C131" s="136"/>
      <c r="D131" s="136"/>
    </row>
    <row r="132" spans="2:4">
      <c r="B132" s="135"/>
      <c r="C132" s="136"/>
      <c r="D132" s="136"/>
    </row>
    <row r="133" spans="2:4">
      <c r="B133" s="135"/>
      <c r="C133" s="136"/>
      <c r="D133" s="136"/>
    </row>
    <row r="134" spans="2:4">
      <c r="B134" s="135"/>
      <c r="C134" s="136"/>
      <c r="D134" s="136"/>
    </row>
    <row r="135" spans="2:4">
      <c r="B135" s="135"/>
      <c r="C135" s="136"/>
      <c r="D135" s="136"/>
    </row>
    <row r="136" spans="2:4">
      <c r="B136" s="135"/>
      <c r="C136" s="136"/>
      <c r="D136" s="136"/>
    </row>
    <row r="137" spans="2:4">
      <c r="B137" s="135"/>
      <c r="C137" s="136"/>
      <c r="D137" s="136"/>
    </row>
    <row r="138" spans="2:4">
      <c r="B138" s="135"/>
      <c r="C138" s="136"/>
      <c r="D138" s="136"/>
    </row>
    <row r="139" spans="2:4">
      <c r="B139" s="135"/>
      <c r="C139" s="136"/>
      <c r="D139" s="136"/>
    </row>
    <row r="140" spans="2:4">
      <c r="B140" s="135"/>
      <c r="C140" s="136"/>
      <c r="D140" s="136"/>
    </row>
    <row r="141" spans="2:4">
      <c r="B141" s="135"/>
      <c r="C141" s="136"/>
      <c r="D141" s="136"/>
    </row>
    <row r="142" spans="2:4">
      <c r="B142" s="135"/>
      <c r="C142" s="136"/>
      <c r="D142" s="136"/>
    </row>
    <row r="143" spans="2:4">
      <c r="B143" s="135"/>
      <c r="C143" s="136"/>
      <c r="D143" s="136"/>
    </row>
    <row r="144" spans="2:4">
      <c r="B144" s="135"/>
      <c r="C144" s="136"/>
      <c r="D144" s="136"/>
    </row>
    <row r="145" spans="2:4">
      <c r="B145" s="135"/>
      <c r="C145" s="136"/>
      <c r="D145" s="136"/>
    </row>
    <row r="146" spans="2:4">
      <c r="B146" s="135"/>
      <c r="C146" s="136"/>
      <c r="D146" s="136"/>
    </row>
    <row r="147" spans="2:4">
      <c r="B147" s="135"/>
      <c r="C147" s="136"/>
      <c r="D147" s="136"/>
    </row>
    <row r="148" spans="2:4">
      <c r="B148" s="135"/>
      <c r="C148" s="136"/>
      <c r="D148" s="136"/>
    </row>
    <row r="149" spans="2:4">
      <c r="B149" s="135"/>
      <c r="C149" s="136"/>
      <c r="D149" s="136"/>
    </row>
    <row r="150" spans="2:4">
      <c r="B150" s="135"/>
      <c r="C150" s="136"/>
      <c r="D150" s="136"/>
    </row>
    <row r="151" spans="2:4">
      <c r="B151" s="135"/>
      <c r="C151" s="136"/>
      <c r="D151" s="136"/>
    </row>
    <row r="152" spans="2:4">
      <c r="B152" s="135"/>
      <c r="C152" s="136"/>
      <c r="D152" s="136"/>
    </row>
    <row r="153" spans="2:4">
      <c r="B153" s="135"/>
      <c r="C153" s="136"/>
      <c r="D153" s="136"/>
    </row>
    <row r="154" spans="2:4">
      <c r="B154" s="135"/>
      <c r="C154" s="136"/>
      <c r="D154" s="136"/>
    </row>
    <row r="155" spans="2:4">
      <c r="B155" s="135"/>
      <c r="C155" s="136"/>
      <c r="D155" s="136"/>
    </row>
    <row r="156" spans="2:4">
      <c r="B156" s="135"/>
      <c r="C156" s="136"/>
      <c r="D156" s="136"/>
    </row>
    <row r="157" spans="2:4">
      <c r="B157" s="135"/>
      <c r="C157" s="136"/>
      <c r="D157" s="136"/>
    </row>
    <row r="158" spans="2:4">
      <c r="B158" s="135"/>
      <c r="C158" s="136"/>
      <c r="D158" s="136"/>
    </row>
    <row r="159" spans="2:4">
      <c r="B159" s="135"/>
      <c r="C159" s="136"/>
      <c r="D159" s="136"/>
    </row>
    <row r="160" spans="2:4">
      <c r="B160" s="135"/>
      <c r="C160" s="136"/>
      <c r="D160" s="136"/>
    </row>
    <row r="161" spans="2:4">
      <c r="B161" s="135"/>
      <c r="C161" s="136"/>
      <c r="D161" s="136"/>
    </row>
    <row r="162" spans="2:4">
      <c r="B162" s="135"/>
      <c r="C162" s="136"/>
      <c r="D162" s="136"/>
    </row>
    <row r="163" spans="2:4">
      <c r="B163" s="135"/>
      <c r="C163" s="136"/>
      <c r="D163" s="136"/>
    </row>
    <row r="164" spans="2:4">
      <c r="B164" s="135"/>
      <c r="C164" s="136"/>
      <c r="D164" s="136"/>
    </row>
    <row r="165" spans="2:4">
      <c r="B165" s="135"/>
      <c r="C165" s="136"/>
      <c r="D165" s="136"/>
    </row>
    <row r="166" spans="2:4">
      <c r="B166" s="135"/>
      <c r="C166" s="136"/>
      <c r="D166" s="136"/>
    </row>
    <row r="167" spans="2:4">
      <c r="B167" s="135"/>
      <c r="C167" s="136"/>
      <c r="D167" s="136"/>
    </row>
    <row r="168" spans="2:4">
      <c r="B168" s="135"/>
      <c r="C168" s="136"/>
      <c r="D168" s="136"/>
    </row>
    <row r="169" spans="2:4">
      <c r="B169" s="135"/>
      <c r="C169" s="136"/>
      <c r="D169" s="136"/>
    </row>
    <row r="170" spans="2:4">
      <c r="B170" s="135"/>
      <c r="C170" s="136"/>
      <c r="D170" s="136"/>
    </row>
    <row r="171" spans="2:4">
      <c r="B171" s="135"/>
      <c r="C171" s="136"/>
      <c r="D171" s="136"/>
    </row>
    <row r="172" spans="2:4">
      <c r="B172" s="135"/>
      <c r="C172" s="136"/>
      <c r="D172" s="136"/>
    </row>
    <row r="173" spans="2:4">
      <c r="B173" s="135"/>
      <c r="C173" s="136"/>
      <c r="D173" s="136"/>
    </row>
    <row r="174" spans="2:4">
      <c r="B174" s="135"/>
      <c r="C174" s="136"/>
      <c r="D174" s="136"/>
    </row>
    <row r="175" spans="2:4">
      <c r="B175" s="135"/>
      <c r="C175" s="136"/>
      <c r="D175" s="136"/>
    </row>
    <row r="176" spans="2:4">
      <c r="B176" s="135"/>
      <c r="C176" s="136"/>
      <c r="D176" s="136"/>
    </row>
    <row r="177" spans="2:4">
      <c r="B177" s="135"/>
      <c r="C177" s="136"/>
      <c r="D177" s="136"/>
    </row>
    <row r="178" spans="2:4">
      <c r="B178" s="135"/>
      <c r="C178" s="136"/>
      <c r="D178" s="136"/>
    </row>
    <row r="179" spans="2:4">
      <c r="B179" s="135"/>
      <c r="C179" s="136"/>
      <c r="D179" s="136"/>
    </row>
    <row r="180" spans="2:4">
      <c r="B180" s="135"/>
      <c r="C180" s="136"/>
      <c r="D180" s="136"/>
    </row>
    <row r="181" spans="2:4">
      <c r="B181" s="135"/>
      <c r="C181" s="136"/>
      <c r="D181" s="136"/>
    </row>
    <row r="182" spans="2:4">
      <c r="B182" s="135"/>
      <c r="C182" s="136"/>
      <c r="D182" s="136"/>
    </row>
    <row r="183" spans="2:4">
      <c r="B183" s="135"/>
      <c r="C183" s="136"/>
      <c r="D183" s="136"/>
    </row>
    <row r="184" spans="2:4">
      <c r="B184" s="135"/>
      <c r="C184" s="136"/>
      <c r="D184" s="136"/>
    </row>
    <row r="185" spans="2:4">
      <c r="B185" s="135"/>
      <c r="C185" s="136"/>
      <c r="D185" s="136"/>
    </row>
    <row r="186" spans="2:4">
      <c r="B186" s="135"/>
      <c r="C186" s="136"/>
      <c r="D186" s="136"/>
    </row>
    <row r="187" spans="2:4">
      <c r="B187" s="135"/>
      <c r="C187" s="136"/>
      <c r="D187" s="136"/>
    </row>
    <row r="188" spans="2:4">
      <c r="B188" s="135"/>
      <c r="C188" s="136"/>
      <c r="D188" s="136"/>
    </row>
    <row r="189" spans="2:4">
      <c r="B189" s="135"/>
      <c r="C189" s="136"/>
      <c r="D189" s="136"/>
    </row>
    <row r="190" spans="2:4">
      <c r="B190" s="135"/>
      <c r="C190" s="136"/>
      <c r="D190" s="136"/>
    </row>
    <row r="191" spans="2:4">
      <c r="B191" s="135"/>
      <c r="C191" s="136"/>
      <c r="D191" s="136"/>
    </row>
    <row r="192" spans="2:4">
      <c r="B192" s="135"/>
      <c r="C192" s="136"/>
      <c r="D192" s="136"/>
    </row>
    <row r="193" spans="2:4">
      <c r="B193" s="135"/>
      <c r="C193" s="136"/>
      <c r="D193" s="136"/>
    </row>
    <row r="194" spans="2:4">
      <c r="B194" s="135"/>
      <c r="C194" s="136"/>
      <c r="D194" s="136"/>
    </row>
    <row r="195" spans="2:4">
      <c r="B195" s="135"/>
      <c r="C195" s="136"/>
      <c r="D195" s="136"/>
    </row>
    <row r="196" spans="2:4">
      <c r="B196" s="135"/>
      <c r="C196" s="136"/>
      <c r="D196" s="136"/>
    </row>
    <row r="197" spans="2:4">
      <c r="B197" s="135"/>
      <c r="C197" s="136"/>
      <c r="D197" s="136"/>
    </row>
    <row r="198" spans="2:4">
      <c r="B198" s="135"/>
      <c r="C198" s="136"/>
      <c r="D198" s="136"/>
    </row>
    <row r="199" spans="2:4">
      <c r="B199" s="135"/>
      <c r="C199" s="136"/>
      <c r="D199" s="136"/>
    </row>
    <row r="200" spans="2:4">
      <c r="B200" s="135"/>
      <c r="C200" s="136"/>
      <c r="D200" s="136"/>
    </row>
    <row r="201" spans="2:4">
      <c r="B201" s="135"/>
      <c r="C201" s="136"/>
      <c r="D201" s="136"/>
    </row>
    <row r="202" spans="2:4">
      <c r="B202" s="135"/>
      <c r="C202" s="136"/>
      <c r="D202" s="136"/>
    </row>
    <row r="203" spans="2:4">
      <c r="B203" s="135"/>
      <c r="C203" s="136"/>
      <c r="D203" s="136"/>
    </row>
    <row r="204" spans="2:4">
      <c r="B204" s="135"/>
      <c r="C204" s="136"/>
      <c r="D204" s="136"/>
    </row>
    <row r="205" spans="2:4">
      <c r="B205" s="135"/>
      <c r="C205" s="136"/>
      <c r="D205" s="136"/>
    </row>
    <row r="206" spans="2:4">
      <c r="B206" s="135"/>
      <c r="C206" s="136"/>
      <c r="D206" s="136"/>
    </row>
    <row r="207" spans="2:4">
      <c r="B207" s="135"/>
      <c r="C207" s="136"/>
      <c r="D207" s="136"/>
    </row>
    <row r="208" spans="2:4">
      <c r="B208" s="135"/>
      <c r="C208" s="136"/>
      <c r="D208" s="136"/>
    </row>
    <row r="209" spans="2:4">
      <c r="B209" s="135"/>
      <c r="C209" s="136"/>
      <c r="D209" s="136"/>
    </row>
    <row r="210" spans="2:4">
      <c r="B210" s="135"/>
      <c r="C210" s="136"/>
      <c r="D210" s="136"/>
    </row>
    <row r="211" spans="2:4">
      <c r="B211" s="135"/>
      <c r="C211" s="136"/>
      <c r="D211" s="136"/>
    </row>
    <row r="212" spans="2:4">
      <c r="B212" s="135"/>
      <c r="C212" s="136"/>
      <c r="D212" s="136"/>
    </row>
    <row r="213" spans="2:4">
      <c r="B213" s="135"/>
      <c r="C213" s="136"/>
      <c r="D213" s="136"/>
    </row>
    <row r="214" spans="2:4">
      <c r="B214" s="135"/>
      <c r="C214" s="136"/>
      <c r="D214" s="136"/>
    </row>
    <row r="215" spans="2:4">
      <c r="B215" s="135"/>
      <c r="C215" s="136"/>
      <c r="D215" s="136"/>
    </row>
    <row r="216" spans="2:4">
      <c r="B216" s="135"/>
      <c r="C216" s="136"/>
      <c r="D216" s="136"/>
    </row>
    <row r="217" spans="2:4">
      <c r="B217" s="135"/>
      <c r="C217" s="136"/>
      <c r="D217" s="136"/>
    </row>
    <row r="218" spans="2:4">
      <c r="B218" s="135"/>
      <c r="C218" s="136"/>
      <c r="D218" s="136"/>
    </row>
    <row r="219" spans="2:4">
      <c r="B219" s="135"/>
      <c r="C219" s="136"/>
      <c r="D219" s="136"/>
    </row>
    <row r="220" spans="2:4">
      <c r="B220" s="135"/>
      <c r="C220" s="136"/>
      <c r="D220" s="136"/>
    </row>
    <row r="221" spans="2:4">
      <c r="B221" s="135"/>
      <c r="C221" s="136"/>
      <c r="D221" s="136"/>
    </row>
    <row r="222" spans="2:4">
      <c r="B222" s="135"/>
      <c r="C222" s="136"/>
      <c r="D222" s="136"/>
    </row>
    <row r="223" spans="2:4">
      <c r="B223" s="135"/>
      <c r="C223" s="136"/>
      <c r="D223" s="136"/>
    </row>
    <row r="224" spans="2:4">
      <c r="B224" s="135"/>
      <c r="C224" s="136"/>
      <c r="D224" s="136"/>
    </row>
    <row r="225" spans="2:4">
      <c r="B225" s="135"/>
      <c r="C225" s="136"/>
      <c r="D225" s="136"/>
    </row>
    <row r="226" spans="2:4">
      <c r="B226" s="135"/>
      <c r="C226" s="136"/>
      <c r="D226" s="136"/>
    </row>
    <row r="227" spans="2:4">
      <c r="B227" s="135"/>
      <c r="C227" s="136"/>
      <c r="D227" s="136"/>
    </row>
    <row r="228" spans="2:4">
      <c r="B228" s="135"/>
      <c r="C228" s="136"/>
      <c r="D228" s="136"/>
    </row>
    <row r="229" spans="2:4">
      <c r="B229" s="135"/>
      <c r="C229" s="136"/>
      <c r="D229" s="136"/>
    </row>
    <row r="230" spans="2:4">
      <c r="B230" s="135"/>
      <c r="C230" s="136"/>
      <c r="D230" s="136"/>
    </row>
    <row r="231" spans="2:4">
      <c r="B231" s="135"/>
      <c r="C231" s="136"/>
      <c r="D231" s="136"/>
    </row>
    <row r="232" spans="2:4">
      <c r="B232" s="135"/>
      <c r="C232" s="136"/>
      <c r="D232" s="136"/>
    </row>
    <row r="233" spans="2:4">
      <c r="B233" s="135"/>
      <c r="C233" s="136"/>
      <c r="D233" s="136"/>
    </row>
    <row r="234" spans="2:4">
      <c r="B234" s="135"/>
      <c r="C234" s="136"/>
      <c r="D234" s="136"/>
    </row>
    <row r="235" spans="2:4">
      <c r="B235" s="135"/>
      <c r="C235" s="136"/>
      <c r="D235" s="136"/>
    </row>
    <row r="236" spans="2:4">
      <c r="B236" s="135"/>
      <c r="C236" s="136"/>
      <c r="D236" s="136"/>
    </row>
    <row r="237" spans="2:4">
      <c r="B237" s="135"/>
      <c r="C237" s="136"/>
      <c r="D237" s="136"/>
    </row>
    <row r="238" spans="2:4">
      <c r="B238" s="135"/>
      <c r="C238" s="136"/>
      <c r="D238" s="136"/>
    </row>
    <row r="239" spans="2:4">
      <c r="B239" s="135"/>
      <c r="C239" s="136"/>
      <c r="D239" s="136"/>
    </row>
    <row r="240" spans="2:4">
      <c r="B240" s="135"/>
      <c r="C240" s="136"/>
      <c r="D240" s="136"/>
    </row>
    <row r="241" spans="2:4">
      <c r="B241" s="135"/>
      <c r="C241" s="136"/>
      <c r="D241" s="136"/>
    </row>
    <row r="242" spans="2:4">
      <c r="B242" s="135"/>
      <c r="C242" s="136"/>
      <c r="D242" s="136"/>
    </row>
    <row r="243" spans="2:4">
      <c r="B243" s="135"/>
      <c r="C243" s="136"/>
      <c r="D243" s="136"/>
    </row>
    <row r="244" spans="2:4">
      <c r="B244" s="135"/>
      <c r="C244" s="136"/>
      <c r="D244" s="136"/>
    </row>
    <row r="245" spans="2:4">
      <c r="B245" s="135"/>
      <c r="C245" s="136"/>
      <c r="D245" s="136"/>
    </row>
    <row r="246" spans="2:4">
      <c r="B246" s="135"/>
      <c r="C246" s="136"/>
      <c r="D246" s="136"/>
    </row>
    <row r="247" spans="2:4">
      <c r="B247" s="135"/>
      <c r="C247" s="136"/>
      <c r="D247" s="136"/>
    </row>
    <row r="248" spans="2:4">
      <c r="B248" s="135"/>
      <c r="C248" s="136"/>
      <c r="D248" s="136"/>
    </row>
    <row r="249" spans="2:4">
      <c r="B249" s="135"/>
      <c r="C249" s="136"/>
      <c r="D249" s="136"/>
    </row>
    <row r="250" spans="2:4">
      <c r="B250" s="135"/>
      <c r="C250" s="136"/>
      <c r="D250" s="136"/>
    </row>
    <row r="251" spans="2:4">
      <c r="B251" s="135"/>
      <c r="C251" s="136"/>
      <c r="D251" s="136"/>
    </row>
    <row r="252" spans="2:4">
      <c r="B252" s="135"/>
      <c r="C252" s="136"/>
      <c r="D252" s="136"/>
    </row>
    <row r="253" spans="2:4">
      <c r="B253" s="135"/>
      <c r="C253" s="136"/>
      <c r="D253" s="136"/>
    </row>
    <row r="254" spans="2:4">
      <c r="B254" s="135"/>
      <c r="C254" s="136"/>
      <c r="D254" s="136"/>
    </row>
    <row r="255" spans="2:4">
      <c r="B255" s="135"/>
      <c r="C255" s="136"/>
      <c r="D255" s="136"/>
    </row>
    <row r="256" spans="2:4">
      <c r="B256" s="135"/>
      <c r="C256" s="136"/>
      <c r="D256" s="136"/>
    </row>
    <row r="257" spans="2:4">
      <c r="B257" s="135"/>
      <c r="C257" s="136"/>
      <c r="D257" s="136"/>
    </row>
    <row r="258" spans="2:4">
      <c r="B258" s="135"/>
      <c r="C258" s="136"/>
      <c r="D258" s="136"/>
    </row>
    <row r="259" spans="2:4">
      <c r="B259" s="135"/>
      <c r="C259" s="136"/>
      <c r="D259" s="136"/>
    </row>
    <row r="260" spans="2:4">
      <c r="B260" s="135"/>
      <c r="C260" s="136"/>
      <c r="D260" s="136"/>
    </row>
    <row r="261" spans="2:4">
      <c r="B261" s="135"/>
      <c r="C261" s="136"/>
      <c r="D261" s="136"/>
    </row>
    <row r="262" spans="2:4">
      <c r="B262" s="135"/>
      <c r="C262" s="136"/>
      <c r="D262" s="136"/>
    </row>
    <row r="263" spans="2:4">
      <c r="B263" s="135"/>
      <c r="C263" s="136"/>
      <c r="D263" s="136"/>
    </row>
    <row r="264" spans="2:4">
      <c r="B264" s="135"/>
      <c r="C264" s="136"/>
      <c r="D264" s="136"/>
    </row>
    <row r="265" spans="2:4">
      <c r="B265" s="135"/>
      <c r="C265" s="136"/>
      <c r="D265" s="136"/>
    </row>
    <row r="266" spans="2:4">
      <c r="B266" s="135"/>
      <c r="C266" s="136"/>
      <c r="D266" s="136"/>
    </row>
    <row r="267" spans="2:4">
      <c r="B267" s="135"/>
      <c r="C267" s="136"/>
      <c r="D267" s="136"/>
    </row>
    <row r="268" spans="2:4">
      <c r="B268" s="135"/>
      <c r="C268" s="136"/>
      <c r="D268" s="136"/>
    </row>
    <row r="269" spans="2:4">
      <c r="B269" s="135"/>
      <c r="C269" s="136"/>
      <c r="D269" s="136"/>
    </row>
    <row r="270" spans="2:4">
      <c r="B270" s="135"/>
      <c r="C270" s="136"/>
      <c r="D270" s="136"/>
    </row>
    <row r="271" spans="2:4">
      <c r="B271" s="135"/>
      <c r="C271" s="136"/>
      <c r="D271" s="136"/>
    </row>
    <row r="272" spans="2:4">
      <c r="B272" s="135"/>
      <c r="C272" s="136"/>
      <c r="D272" s="136"/>
    </row>
    <row r="273" spans="2:4">
      <c r="B273" s="135"/>
      <c r="C273" s="136"/>
      <c r="D273" s="136"/>
    </row>
    <row r="274" spans="2:4">
      <c r="B274" s="135"/>
      <c r="C274" s="136"/>
      <c r="D274" s="136"/>
    </row>
    <row r="275" spans="2:4">
      <c r="B275" s="135"/>
      <c r="C275" s="136"/>
      <c r="D275" s="136"/>
    </row>
    <row r="276" spans="2:4">
      <c r="B276" s="135"/>
      <c r="C276" s="136"/>
      <c r="D276" s="136"/>
    </row>
    <row r="277" spans="2:4">
      <c r="B277" s="135"/>
      <c r="C277" s="136"/>
      <c r="D277" s="136"/>
    </row>
    <row r="278" spans="2:4">
      <c r="B278" s="135"/>
      <c r="C278" s="136"/>
      <c r="D278" s="136"/>
    </row>
    <row r="279" spans="2:4">
      <c r="B279" s="135"/>
      <c r="C279" s="136"/>
      <c r="D279" s="136"/>
    </row>
    <row r="280" spans="2:4">
      <c r="B280" s="135"/>
      <c r="C280" s="136"/>
      <c r="D280" s="136"/>
    </row>
    <row r="281" spans="2:4">
      <c r="B281" s="135"/>
      <c r="C281" s="136"/>
      <c r="D281" s="136"/>
    </row>
    <row r="282" spans="2:4">
      <c r="B282" s="135"/>
      <c r="C282" s="136"/>
      <c r="D282" s="136"/>
    </row>
    <row r="283" spans="2:4">
      <c r="B283" s="135"/>
      <c r="C283" s="136"/>
      <c r="D283" s="136"/>
    </row>
    <row r="284" spans="2:4">
      <c r="B284" s="135"/>
      <c r="C284" s="136"/>
      <c r="D284" s="136"/>
    </row>
    <row r="285" spans="2:4">
      <c r="B285" s="135"/>
      <c r="C285" s="136"/>
      <c r="D285" s="136"/>
    </row>
    <row r="286" spans="2:4">
      <c r="B286" s="135"/>
      <c r="C286" s="136"/>
      <c r="D286" s="136"/>
    </row>
    <row r="287" spans="2:4">
      <c r="B287" s="135"/>
      <c r="C287" s="136"/>
      <c r="D287" s="136"/>
    </row>
    <row r="288" spans="2:4">
      <c r="B288" s="135"/>
      <c r="C288" s="136"/>
      <c r="D288" s="136"/>
    </row>
    <row r="289" spans="2:4">
      <c r="B289" s="135"/>
      <c r="C289" s="136"/>
      <c r="D289" s="136"/>
    </row>
    <row r="290" spans="2:4">
      <c r="B290" s="135"/>
      <c r="C290" s="136"/>
      <c r="D290" s="136"/>
    </row>
    <row r="291" spans="2:4">
      <c r="B291" s="135"/>
      <c r="C291" s="136"/>
      <c r="D291" s="136"/>
    </row>
    <row r="292" spans="2:4">
      <c r="B292" s="135"/>
      <c r="C292" s="136"/>
      <c r="D292" s="136"/>
    </row>
    <row r="293" spans="2:4">
      <c r="B293" s="135"/>
      <c r="C293" s="136"/>
      <c r="D293" s="136"/>
    </row>
    <row r="294" spans="2:4">
      <c r="B294" s="135"/>
      <c r="C294" s="136"/>
      <c r="D294" s="136"/>
    </row>
    <row r="295" spans="2:4">
      <c r="B295" s="135"/>
      <c r="C295" s="136"/>
      <c r="D295" s="136"/>
    </row>
    <row r="296" spans="2:4">
      <c r="B296" s="135"/>
      <c r="C296" s="136"/>
      <c r="D296" s="136"/>
    </row>
    <row r="297" spans="2:4">
      <c r="B297" s="135"/>
      <c r="C297" s="136"/>
      <c r="D297" s="136"/>
    </row>
    <row r="298" spans="2:4">
      <c r="B298" s="135"/>
      <c r="C298" s="136"/>
      <c r="D298" s="136"/>
    </row>
    <row r="299" spans="2:4">
      <c r="B299" s="135"/>
      <c r="C299" s="136"/>
      <c r="D299" s="136"/>
    </row>
    <row r="300" spans="2:4">
      <c r="B300" s="135"/>
      <c r="C300" s="136"/>
      <c r="D300" s="136"/>
    </row>
    <row r="301" spans="2:4">
      <c r="B301" s="135"/>
      <c r="C301" s="136"/>
      <c r="D301" s="136"/>
    </row>
    <row r="302" spans="2:4">
      <c r="B302" s="135"/>
      <c r="C302" s="136"/>
      <c r="D302" s="136"/>
    </row>
    <row r="303" spans="2:4">
      <c r="B303" s="135"/>
      <c r="C303" s="136"/>
      <c r="D303" s="136"/>
    </row>
    <row r="304" spans="2:4">
      <c r="B304" s="135"/>
      <c r="C304" s="136"/>
      <c r="D304" s="136"/>
    </row>
    <row r="305" spans="2:4">
      <c r="B305" s="135"/>
      <c r="C305" s="136"/>
      <c r="D305" s="136"/>
    </row>
    <row r="306" spans="2:4">
      <c r="B306" s="135"/>
      <c r="C306" s="136"/>
      <c r="D306" s="136"/>
    </row>
    <row r="307" spans="2:4">
      <c r="B307" s="135"/>
      <c r="C307" s="136"/>
      <c r="D307" s="136"/>
    </row>
    <row r="308" spans="2:4">
      <c r="B308" s="135"/>
      <c r="C308" s="136"/>
      <c r="D308" s="136"/>
    </row>
    <row r="309" spans="2:4">
      <c r="B309" s="135"/>
      <c r="C309" s="136"/>
      <c r="D309" s="136"/>
    </row>
    <row r="310" spans="2:4">
      <c r="B310" s="135"/>
      <c r="C310" s="136"/>
      <c r="D310" s="136"/>
    </row>
    <row r="311" spans="2:4">
      <c r="B311" s="135"/>
      <c r="C311" s="136"/>
      <c r="D311" s="136"/>
    </row>
    <row r="312" spans="2:4">
      <c r="B312" s="135"/>
      <c r="C312" s="136"/>
      <c r="D312" s="136"/>
    </row>
    <row r="313" spans="2:4">
      <c r="B313" s="135"/>
      <c r="C313" s="136"/>
      <c r="D313" s="136"/>
    </row>
    <row r="314" spans="2:4">
      <c r="B314" s="135"/>
      <c r="C314" s="136"/>
      <c r="D314" s="136"/>
    </row>
    <row r="315" spans="2:4">
      <c r="B315" s="135"/>
      <c r="C315" s="136"/>
      <c r="D315" s="136"/>
    </row>
    <row r="316" spans="2:4">
      <c r="B316" s="135"/>
      <c r="C316" s="136"/>
      <c r="D316" s="136"/>
    </row>
    <row r="317" spans="2:4">
      <c r="B317" s="135"/>
      <c r="C317" s="136"/>
      <c r="D317" s="136"/>
    </row>
    <row r="318" spans="2:4">
      <c r="B318" s="135"/>
      <c r="C318" s="136"/>
      <c r="D318" s="136"/>
    </row>
    <row r="319" spans="2:4">
      <c r="B319" s="135"/>
      <c r="C319" s="136"/>
      <c r="D319" s="136"/>
    </row>
    <row r="320" spans="2:4">
      <c r="B320" s="135"/>
      <c r="C320" s="136"/>
      <c r="D320" s="136"/>
    </row>
    <row r="321" spans="2:4">
      <c r="B321" s="135"/>
      <c r="C321" s="136"/>
      <c r="D321" s="136"/>
    </row>
    <row r="322" spans="2:4">
      <c r="B322" s="135"/>
      <c r="C322" s="136"/>
      <c r="D322" s="136"/>
    </row>
    <row r="323" spans="2:4">
      <c r="B323" s="135"/>
      <c r="C323" s="136"/>
      <c r="D323" s="136"/>
    </row>
    <row r="324" spans="2:4">
      <c r="B324" s="135"/>
      <c r="C324" s="136"/>
      <c r="D324" s="136"/>
    </row>
    <row r="325" spans="2:4">
      <c r="B325" s="135"/>
      <c r="C325" s="136"/>
      <c r="D325" s="136"/>
    </row>
    <row r="326" spans="2:4">
      <c r="B326" s="135"/>
      <c r="C326" s="136"/>
      <c r="D326" s="136"/>
    </row>
    <row r="327" spans="2:4">
      <c r="B327" s="135"/>
      <c r="C327" s="136"/>
      <c r="D327" s="136"/>
    </row>
    <row r="328" spans="2:4">
      <c r="B328" s="135"/>
      <c r="C328" s="136"/>
      <c r="D328" s="136"/>
    </row>
    <row r="329" spans="2:4">
      <c r="B329" s="135"/>
      <c r="C329" s="136"/>
      <c r="D329" s="136"/>
    </row>
    <row r="330" spans="2:4">
      <c r="B330" s="135"/>
      <c r="C330" s="136"/>
      <c r="D330" s="136"/>
    </row>
    <row r="331" spans="2:4">
      <c r="B331" s="135"/>
      <c r="C331" s="136"/>
      <c r="D331" s="136"/>
    </row>
    <row r="332" spans="2:4">
      <c r="B332" s="135"/>
      <c r="C332" s="136"/>
      <c r="D332" s="136"/>
    </row>
    <row r="333" spans="2:4">
      <c r="B333" s="135"/>
      <c r="C333" s="136"/>
      <c r="D333" s="136"/>
    </row>
    <row r="334" spans="2:4">
      <c r="B334" s="135"/>
      <c r="C334" s="136"/>
      <c r="D334" s="136"/>
    </row>
    <row r="335" spans="2:4">
      <c r="B335" s="135"/>
      <c r="C335" s="136"/>
      <c r="D335" s="136"/>
    </row>
    <row r="336" spans="2:4">
      <c r="B336" s="135"/>
      <c r="C336" s="136"/>
      <c r="D336" s="136"/>
    </row>
    <row r="337" spans="2:4">
      <c r="B337" s="135"/>
      <c r="C337" s="136"/>
      <c r="D337" s="136"/>
    </row>
    <row r="338" spans="2:4">
      <c r="B338" s="135"/>
      <c r="C338" s="136"/>
      <c r="D338" s="136"/>
    </row>
    <row r="339" spans="2:4">
      <c r="B339" s="135"/>
      <c r="C339" s="136"/>
      <c r="D339" s="136"/>
    </row>
    <row r="340" spans="2:4">
      <c r="B340" s="135"/>
      <c r="C340" s="136"/>
      <c r="D340" s="136"/>
    </row>
    <row r="341" spans="2:4">
      <c r="B341" s="135"/>
      <c r="C341" s="136"/>
      <c r="D341" s="136"/>
    </row>
    <row r="342" spans="2:4">
      <c r="B342" s="135"/>
      <c r="C342" s="136"/>
      <c r="D342" s="136"/>
    </row>
    <row r="343" spans="2:4">
      <c r="B343" s="135"/>
      <c r="C343" s="136"/>
      <c r="D343" s="136"/>
    </row>
    <row r="344" spans="2:4">
      <c r="B344" s="135"/>
      <c r="C344" s="136"/>
      <c r="D344" s="136"/>
    </row>
    <row r="345" spans="2:4">
      <c r="B345" s="135"/>
      <c r="C345" s="136"/>
      <c r="D345" s="136"/>
    </row>
    <row r="346" spans="2:4">
      <c r="B346" s="135"/>
      <c r="C346" s="136"/>
      <c r="D346" s="136"/>
    </row>
    <row r="347" spans="2:4">
      <c r="B347" s="135"/>
      <c r="C347" s="136"/>
      <c r="D347" s="136"/>
    </row>
    <row r="348" spans="2:4">
      <c r="B348" s="135"/>
      <c r="C348" s="136"/>
      <c r="D348" s="136"/>
    </row>
    <row r="349" spans="2:4">
      <c r="B349" s="135"/>
      <c r="C349" s="136"/>
      <c r="D349" s="136"/>
    </row>
    <row r="350" spans="2:4">
      <c r="B350" s="135"/>
      <c r="C350" s="136"/>
      <c r="D350" s="136"/>
    </row>
    <row r="351" spans="2:4">
      <c r="B351" s="135"/>
      <c r="C351" s="136"/>
      <c r="D351" s="136"/>
    </row>
    <row r="352" spans="2:4">
      <c r="B352" s="135"/>
      <c r="C352" s="136"/>
      <c r="D352" s="136"/>
    </row>
    <row r="353" spans="2:4">
      <c r="B353" s="135"/>
      <c r="C353" s="136"/>
      <c r="D353" s="136"/>
    </row>
    <row r="354" spans="2:4">
      <c r="B354" s="135"/>
      <c r="C354" s="136"/>
      <c r="D354" s="136"/>
    </row>
    <row r="355" spans="2:4">
      <c r="B355" s="135"/>
      <c r="C355" s="136"/>
      <c r="D355" s="136"/>
    </row>
    <row r="356" spans="2:4">
      <c r="B356" s="135"/>
      <c r="C356" s="136"/>
      <c r="D356" s="136"/>
    </row>
    <row r="357" spans="2:4">
      <c r="B357" s="135"/>
      <c r="C357" s="136"/>
      <c r="D357" s="136"/>
    </row>
    <row r="358" spans="2:4">
      <c r="B358" s="135"/>
      <c r="C358" s="136"/>
      <c r="D358" s="136"/>
    </row>
    <row r="359" spans="2:4">
      <c r="B359" s="135"/>
      <c r="C359" s="136"/>
      <c r="D359" s="136"/>
    </row>
    <row r="360" spans="2:4">
      <c r="B360" s="135"/>
      <c r="C360" s="136"/>
      <c r="D360" s="136"/>
    </row>
    <row r="361" spans="2:4">
      <c r="B361" s="135"/>
      <c r="C361" s="136"/>
      <c r="D361" s="136"/>
    </row>
    <row r="362" spans="2:4">
      <c r="B362" s="135"/>
      <c r="C362" s="136"/>
      <c r="D362" s="136"/>
    </row>
    <row r="363" spans="2:4">
      <c r="B363" s="135"/>
      <c r="C363" s="136"/>
      <c r="D363" s="136"/>
    </row>
    <row r="364" spans="2:4">
      <c r="B364" s="135"/>
      <c r="C364" s="136"/>
      <c r="D364" s="136"/>
    </row>
    <row r="365" spans="2:4">
      <c r="B365" s="135"/>
      <c r="C365" s="136"/>
      <c r="D365" s="136"/>
    </row>
    <row r="366" spans="2:4">
      <c r="B366" s="135"/>
      <c r="C366" s="136"/>
      <c r="D366" s="136"/>
    </row>
    <row r="367" spans="2:4">
      <c r="B367" s="135"/>
      <c r="C367" s="136"/>
      <c r="D367" s="136"/>
    </row>
    <row r="368" spans="2:4">
      <c r="B368" s="135"/>
      <c r="C368" s="136"/>
      <c r="D368" s="136"/>
    </row>
    <row r="369" spans="2:4">
      <c r="B369" s="135"/>
      <c r="C369" s="136"/>
      <c r="D369" s="136"/>
    </row>
    <row r="370" spans="2:4">
      <c r="B370" s="135"/>
      <c r="C370" s="136"/>
      <c r="D370" s="136"/>
    </row>
    <row r="371" spans="2:4">
      <c r="B371" s="135"/>
      <c r="C371" s="136"/>
      <c r="D371" s="136"/>
    </row>
    <row r="372" spans="2:4">
      <c r="B372" s="135"/>
      <c r="C372" s="136"/>
      <c r="D372" s="136"/>
    </row>
    <row r="373" spans="2:4">
      <c r="B373" s="135"/>
      <c r="C373" s="136"/>
      <c r="D373" s="136"/>
    </row>
    <row r="374" spans="2:4">
      <c r="B374" s="135"/>
      <c r="C374" s="136"/>
      <c r="D374" s="136"/>
    </row>
    <row r="375" spans="2:4">
      <c r="B375" s="135"/>
      <c r="C375" s="136"/>
      <c r="D375" s="136"/>
    </row>
    <row r="376" spans="2:4">
      <c r="B376" s="135"/>
      <c r="C376" s="136"/>
      <c r="D376" s="136"/>
    </row>
    <row r="377" spans="2:4">
      <c r="B377" s="135"/>
      <c r="C377" s="136"/>
      <c r="D377" s="136"/>
    </row>
    <row r="378" spans="2:4">
      <c r="B378" s="135"/>
      <c r="C378" s="136"/>
      <c r="D378" s="136"/>
    </row>
    <row r="379" spans="2:4">
      <c r="B379" s="135"/>
      <c r="C379" s="136"/>
      <c r="D379" s="136"/>
    </row>
    <row r="380" spans="2:4">
      <c r="B380" s="135"/>
      <c r="C380" s="136"/>
      <c r="D380" s="136"/>
    </row>
    <row r="381" spans="2:4">
      <c r="B381" s="135"/>
      <c r="C381" s="136"/>
      <c r="D381" s="136"/>
    </row>
    <row r="382" spans="2:4">
      <c r="B382" s="135"/>
      <c r="C382" s="136"/>
      <c r="D382" s="136"/>
    </row>
    <row r="383" spans="2:4">
      <c r="B383" s="135"/>
      <c r="C383" s="136"/>
      <c r="D383" s="136"/>
    </row>
    <row r="384" spans="2:4">
      <c r="B384" s="135"/>
      <c r="C384" s="136"/>
      <c r="D384" s="136"/>
    </row>
    <row r="385" spans="2:4">
      <c r="B385" s="135"/>
      <c r="C385" s="136"/>
      <c r="D385" s="136"/>
    </row>
    <row r="386" spans="2:4">
      <c r="B386" s="135"/>
      <c r="C386" s="136"/>
      <c r="D386" s="136"/>
    </row>
    <row r="387" spans="2:4">
      <c r="B387" s="135"/>
      <c r="C387" s="136"/>
      <c r="D387" s="136"/>
    </row>
    <row r="388" spans="2:4">
      <c r="B388" s="135"/>
      <c r="C388" s="136"/>
      <c r="D388" s="136"/>
    </row>
    <row r="389" spans="2:4">
      <c r="B389" s="135"/>
      <c r="C389" s="136"/>
      <c r="D389" s="136"/>
    </row>
    <row r="390" spans="2:4">
      <c r="B390" s="135"/>
      <c r="C390" s="136"/>
      <c r="D390" s="136"/>
    </row>
    <row r="391" spans="2:4">
      <c r="B391" s="135"/>
      <c r="C391" s="136"/>
      <c r="D391" s="136"/>
    </row>
    <row r="392" spans="2:4">
      <c r="B392" s="135"/>
      <c r="C392" s="136"/>
      <c r="D392" s="136"/>
    </row>
    <row r="393" spans="2:4">
      <c r="B393" s="135"/>
      <c r="C393" s="136"/>
      <c r="D393" s="136"/>
    </row>
    <row r="394" spans="2:4">
      <c r="B394" s="135"/>
      <c r="C394" s="136"/>
      <c r="D394" s="136"/>
    </row>
    <row r="395" spans="2:4">
      <c r="B395" s="135"/>
      <c r="C395" s="136"/>
      <c r="D395" s="136"/>
    </row>
    <row r="396" spans="2:4">
      <c r="B396" s="135"/>
      <c r="C396" s="136"/>
      <c r="D396" s="136"/>
    </row>
    <row r="397" spans="2:4">
      <c r="B397" s="135"/>
      <c r="C397" s="136"/>
      <c r="D397" s="136"/>
    </row>
    <row r="398" spans="2:4">
      <c r="B398" s="135"/>
      <c r="C398" s="136"/>
      <c r="D398" s="136"/>
    </row>
    <row r="399" spans="2:4">
      <c r="B399" s="135"/>
      <c r="C399" s="136"/>
      <c r="D399" s="136"/>
    </row>
    <row r="400" spans="2:4">
      <c r="B400" s="135"/>
      <c r="C400" s="136"/>
      <c r="D400" s="136"/>
    </row>
    <row r="401" spans="2:4">
      <c r="B401" s="135"/>
      <c r="C401" s="136"/>
      <c r="D401" s="136"/>
    </row>
    <row r="402" spans="2:4">
      <c r="B402" s="135"/>
      <c r="C402" s="136"/>
      <c r="D402" s="136"/>
    </row>
    <row r="403" spans="2:4">
      <c r="B403" s="135"/>
      <c r="C403" s="136"/>
      <c r="D403" s="136"/>
    </row>
    <row r="404" spans="2:4">
      <c r="B404" s="135"/>
      <c r="C404" s="136"/>
      <c r="D404" s="136"/>
    </row>
    <row r="405" spans="2:4">
      <c r="B405" s="135"/>
      <c r="C405" s="136"/>
      <c r="D405" s="136"/>
    </row>
    <row r="406" spans="2:4">
      <c r="B406" s="135"/>
      <c r="C406" s="136"/>
      <c r="D406" s="136"/>
    </row>
    <row r="407" spans="2:4">
      <c r="B407" s="135"/>
      <c r="C407" s="136"/>
      <c r="D407" s="136"/>
    </row>
    <row r="408" spans="2:4">
      <c r="B408" s="135"/>
      <c r="C408" s="136"/>
      <c r="D408" s="136"/>
    </row>
    <row r="409" spans="2:4">
      <c r="B409" s="135"/>
      <c r="C409" s="136"/>
      <c r="D409" s="136"/>
    </row>
    <row r="410" spans="2:4">
      <c r="B410" s="135"/>
      <c r="C410" s="136"/>
      <c r="D410" s="136"/>
    </row>
    <row r="411" spans="2:4">
      <c r="B411" s="135"/>
      <c r="C411" s="136"/>
      <c r="D411" s="136"/>
    </row>
    <row r="412" spans="2:4">
      <c r="B412" s="135"/>
      <c r="C412" s="136"/>
      <c r="D412" s="136"/>
    </row>
    <row r="413" spans="2:4">
      <c r="B413" s="135"/>
      <c r="C413" s="136"/>
      <c r="D413" s="136"/>
    </row>
    <row r="414" spans="2:4">
      <c r="B414" s="135"/>
      <c r="C414" s="136"/>
      <c r="D414" s="136"/>
    </row>
    <row r="415" spans="2:4">
      <c r="B415" s="135"/>
      <c r="C415" s="136"/>
      <c r="D415" s="136"/>
    </row>
    <row r="416" spans="2:4">
      <c r="B416" s="135"/>
      <c r="C416" s="136"/>
      <c r="D416" s="136"/>
    </row>
    <row r="417" spans="2:4">
      <c r="B417" s="135"/>
      <c r="C417" s="136"/>
      <c r="D417" s="136"/>
    </row>
    <row r="418" spans="2:4">
      <c r="B418" s="135"/>
      <c r="C418" s="136"/>
      <c r="D418" s="136"/>
    </row>
    <row r="419" spans="2:4">
      <c r="B419" s="135"/>
      <c r="C419" s="136"/>
      <c r="D419" s="136"/>
    </row>
    <row r="420" spans="2:4">
      <c r="B420" s="135"/>
      <c r="C420" s="136"/>
      <c r="D420" s="136"/>
    </row>
    <row r="421" spans="2:4">
      <c r="B421" s="135"/>
      <c r="C421" s="136"/>
      <c r="D421" s="136"/>
    </row>
    <row r="422" spans="2:4">
      <c r="B422" s="135"/>
      <c r="C422" s="136"/>
      <c r="D422" s="136"/>
    </row>
    <row r="423" spans="2:4">
      <c r="B423" s="135"/>
      <c r="C423" s="136"/>
      <c r="D423" s="136"/>
    </row>
    <row r="424" spans="2:4">
      <c r="B424" s="135"/>
      <c r="C424" s="136"/>
      <c r="D424" s="136"/>
    </row>
    <row r="425" spans="2:4">
      <c r="B425" s="135"/>
      <c r="C425" s="136"/>
      <c r="D425" s="136"/>
    </row>
    <row r="426" spans="2:4">
      <c r="B426" s="135"/>
      <c r="C426" s="136"/>
      <c r="D426" s="136"/>
    </row>
    <row r="427" spans="2:4">
      <c r="B427" s="135"/>
      <c r="C427" s="136"/>
      <c r="D427" s="136"/>
    </row>
    <row r="428" spans="2:4">
      <c r="B428" s="135"/>
      <c r="C428" s="136"/>
      <c r="D428" s="136"/>
    </row>
    <row r="429" spans="2:4">
      <c r="B429" s="135"/>
      <c r="C429" s="136"/>
      <c r="D429" s="136"/>
    </row>
    <row r="430" spans="2:4">
      <c r="B430" s="135"/>
      <c r="C430" s="136"/>
      <c r="D430" s="136"/>
    </row>
    <row r="431" spans="2:4">
      <c r="B431" s="135"/>
      <c r="C431" s="136"/>
      <c r="D431" s="136"/>
    </row>
    <row r="432" spans="2:4">
      <c r="B432" s="135"/>
      <c r="C432" s="136"/>
      <c r="D432" s="136"/>
    </row>
    <row r="433" spans="2:4">
      <c r="B433" s="135"/>
      <c r="C433" s="136"/>
      <c r="D433" s="136"/>
    </row>
    <row r="434" spans="2:4">
      <c r="B434" s="135"/>
      <c r="C434" s="136"/>
      <c r="D434" s="136"/>
    </row>
    <row r="435" spans="2:4">
      <c r="B435" s="135"/>
      <c r="C435" s="136"/>
      <c r="D435" s="136"/>
    </row>
    <row r="436" spans="2:4">
      <c r="B436" s="135"/>
      <c r="C436" s="136"/>
      <c r="D436" s="136"/>
    </row>
    <row r="437" spans="2:4">
      <c r="B437" s="135"/>
      <c r="C437" s="136"/>
      <c r="D437" s="136"/>
    </row>
    <row r="438" spans="2:4">
      <c r="B438" s="135"/>
      <c r="C438" s="136"/>
      <c r="D438" s="136"/>
    </row>
    <row r="439" spans="2:4">
      <c r="B439" s="135"/>
      <c r="C439" s="136"/>
      <c r="D439" s="136"/>
    </row>
    <row r="440" spans="2:4">
      <c r="B440" s="135"/>
      <c r="C440" s="136"/>
      <c r="D440" s="136"/>
    </row>
    <row r="441" spans="2:4">
      <c r="B441" s="135"/>
      <c r="C441" s="136"/>
      <c r="D441" s="136"/>
    </row>
    <row r="442" spans="2:4">
      <c r="B442" s="135"/>
      <c r="C442" s="136"/>
      <c r="D442" s="136"/>
    </row>
    <row r="443" spans="2:4">
      <c r="B443" s="135"/>
      <c r="C443" s="136"/>
      <c r="D443" s="136"/>
    </row>
    <row r="444" spans="2:4">
      <c r="B444" s="135"/>
      <c r="C444" s="136"/>
      <c r="D444" s="136"/>
    </row>
    <row r="445" spans="2:4">
      <c r="B445" s="135"/>
      <c r="C445" s="136"/>
      <c r="D445" s="136"/>
    </row>
    <row r="446" spans="2:4">
      <c r="B446" s="135"/>
      <c r="C446" s="136"/>
      <c r="D446" s="136"/>
    </row>
    <row r="447" spans="2:4">
      <c r="B447" s="135"/>
      <c r="C447" s="136"/>
      <c r="D447" s="136"/>
    </row>
    <row r="448" spans="2:4">
      <c r="B448" s="135"/>
      <c r="C448" s="136"/>
      <c r="D448" s="136"/>
    </row>
    <row r="449" spans="2:4">
      <c r="B449" s="135"/>
      <c r="C449" s="136"/>
      <c r="D449" s="136"/>
    </row>
    <row r="450" spans="2:4">
      <c r="B450" s="135"/>
      <c r="C450" s="136"/>
      <c r="D450" s="136"/>
    </row>
    <row r="451" spans="2:4">
      <c r="B451" s="135"/>
      <c r="C451" s="136"/>
      <c r="D451" s="136"/>
    </row>
    <row r="452" spans="2:4">
      <c r="B452" s="135"/>
      <c r="C452" s="136"/>
      <c r="D452" s="136"/>
    </row>
    <row r="453" spans="2:4">
      <c r="B453" s="135"/>
      <c r="C453" s="136"/>
      <c r="D453" s="136"/>
    </row>
    <row r="454" spans="2:4">
      <c r="B454" s="135"/>
      <c r="C454" s="136"/>
      <c r="D454" s="136"/>
    </row>
    <row r="455" spans="2:4">
      <c r="B455" s="135"/>
      <c r="C455" s="136"/>
      <c r="D455" s="136"/>
    </row>
    <row r="456" spans="2:4">
      <c r="B456" s="135"/>
      <c r="C456" s="136"/>
      <c r="D456" s="136"/>
    </row>
    <row r="457" spans="2:4">
      <c r="B457" s="135"/>
      <c r="C457" s="136"/>
      <c r="D457" s="136"/>
    </row>
    <row r="458" spans="2:4">
      <c r="B458" s="135"/>
      <c r="C458" s="136"/>
      <c r="D458" s="136"/>
    </row>
    <row r="459" spans="2:4">
      <c r="B459" s="135"/>
      <c r="C459" s="136"/>
      <c r="D459" s="136"/>
    </row>
    <row r="460" spans="2:4">
      <c r="B460" s="135"/>
      <c r="C460" s="136"/>
      <c r="D460" s="136"/>
    </row>
    <row r="461" spans="2:4">
      <c r="B461" s="135"/>
      <c r="C461" s="136"/>
      <c r="D461" s="136"/>
    </row>
    <row r="462" spans="2:4">
      <c r="B462" s="135"/>
      <c r="C462" s="136"/>
      <c r="D462" s="136"/>
    </row>
    <row r="463" spans="2:4">
      <c r="B463" s="135"/>
      <c r="C463" s="136"/>
      <c r="D463" s="136"/>
    </row>
    <row r="464" spans="2:4">
      <c r="B464" s="135"/>
      <c r="C464" s="136"/>
      <c r="D464" s="136"/>
    </row>
    <row r="465" spans="2:4">
      <c r="B465" s="135"/>
      <c r="C465" s="136"/>
      <c r="D465" s="136"/>
    </row>
    <row r="466" spans="2:4">
      <c r="B466" s="135"/>
      <c r="C466" s="136"/>
      <c r="D466" s="136"/>
    </row>
    <row r="467" spans="2:4">
      <c r="B467" s="135"/>
      <c r="C467" s="136"/>
      <c r="D467" s="136"/>
    </row>
    <row r="468" spans="2:4">
      <c r="B468" s="135"/>
      <c r="C468" s="136"/>
      <c r="D468" s="136"/>
    </row>
    <row r="469" spans="2:4">
      <c r="B469" s="135"/>
      <c r="C469" s="136"/>
      <c r="D469" s="136"/>
    </row>
    <row r="470" spans="2:4">
      <c r="B470" s="135"/>
      <c r="C470" s="136"/>
      <c r="D470" s="136"/>
    </row>
    <row r="471" spans="2:4">
      <c r="B471" s="135"/>
      <c r="C471" s="136"/>
      <c r="D471" s="136"/>
    </row>
    <row r="472" spans="2:4">
      <c r="B472" s="135"/>
      <c r="C472" s="136"/>
      <c r="D472" s="136"/>
    </row>
    <row r="473" spans="2:4">
      <c r="B473" s="135"/>
      <c r="C473" s="136"/>
      <c r="D473" s="136"/>
    </row>
    <row r="474" spans="2:4">
      <c r="B474" s="135"/>
      <c r="C474" s="136"/>
      <c r="D474" s="136"/>
    </row>
    <row r="475" spans="2:4">
      <c r="B475" s="135"/>
      <c r="C475" s="136"/>
      <c r="D475" s="136"/>
    </row>
    <row r="476" spans="2:4">
      <c r="B476" s="135"/>
      <c r="C476" s="136"/>
      <c r="D476" s="136"/>
    </row>
    <row r="477" spans="2:4">
      <c r="B477" s="135"/>
      <c r="C477" s="136"/>
      <c r="D477" s="136"/>
    </row>
    <row r="478" spans="2:4">
      <c r="B478" s="135"/>
      <c r="C478" s="136"/>
      <c r="D478" s="136"/>
    </row>
    <row r="479" spans="2:4">
      <c r="B479" s="135"/>
      <c r="C479" s="136"/>
      <c r="D479" s="136"/>
    </row>
    <row r="480" spans="2:4">
      <c r="B480" s="135"/>
      <c r="C480" s="136"/>
      <c r="D480" s="136"/>
    </row>
    <row r="481" spans="2:4">
      <c r="B481" s="135"/>
      <c r="C481" s="136"/>
      <c r="D481" s="136"/>
    </row>
    <row r="482" spans="2:4">
      <c r="B482" s="135"/>
      <c r="C482" s="136"/>
      <c r="D482" s="136"/>
    </row>
    <row r="483" spans="2:4">
      <c r="B483" s="135"/>
      <c r="C483" s="136"/>
      <c r="D483" s="136"/>
    </row>
    <row r="484" spans="2:4">
      <c r="B484" s="135"/>
      <c r="C484" s="136"/>
      <c r="D484" s="136"/>
    </row>
    <row r="485" spans="2:4">
      <c r="B485" s="135"/>
      <c r="C485" s="136"/>
      <c r="D485" s="136"/>
    </row>
    <row r="486" spans="2:4">
      <c r="B486" s="135"/>
      <c r="C486" s="136"/>
      <c r="D486" s="136"/>
    </row>
    <row r="487" spans="2:4">
      <c r="B487" s="135"/>
      <c r="C487" s="136"/>
      <c r="D487" s="136"/>
    </row>
    <row r="488" spans="2:4">
      <c r="B488" s="135"/>
      <c r="C488" s="136"/>
      <c r="D488" s="136"/>
    </row>
    <row r="489" spans="2:4">
      <c r="B489" s="135"/>
      <c r="C489" s="136"/>
      <c r="D489" s="136"/>
    </row>
    <row r="490" spans="2:4">
      <c r="B490" s="135"/>
      <c r="C490" s="136"/>
      <c r="D490" s="136"/>
    </row>
    <row r="491" spans="2:4">
      <c r="B491" s="135"/>
      <c r="C491" s="136"/>
      <c r="D491" s="136"/>
    </row>
    <row r="492" spans="2:4">
      <c r="B492" s="135"/>
      <c r="C492" s="136"/>
      <c r="D492" s="136"/>
    </row>
    <row r="493" spans="2:4">
      <c r="B493" s="135"/>
      <c r="C493" s="136"/>
      <c r="D493" s="136"/>
    </row>
    <row r="494" spans="2:4">
      <c r="B494" s="135"/>
      <c r="C494" s="136"/>
      <c r="D494" s="136"/>
    </row>
    <row r="495" spans="2:4">
      <c r="B495" s="135"/>
      <c r="C495" s="136"/>
      <c r="D495" s="136"/>
    </row>
    <row r="496" spans="2:4">
      <c r="B496" s="135"/>
      <c r="C496" s="136"/>
      <c r="D496" s="136"/>
    </row>
    <row r="497" spans="2:4">
      <c r="B497" s="135"/>
      <c r="C497" s="136"/>
      <c r="D497" s="136"/>
    </row>
    <row r="498" spans="2:4">
      <c r="B498" s="135"/>
      <c r="C498" s="136"/>
      <c r="D498" s="136"/>
    </row>
    <row r="499" spans="2:4">
      <c r="B499" s="135"/>
      <c r="C499" s="136"/>
      <c r="D499" s="136"/>
    </row>
    <row r="500" spans="2:4">
      <c r="B500" s="135"/>
      <c r="C500" s="136"/>
      <c r="D500" s="136"/>
    </row>
    <row r="501" spans="2:4">
      <c r="B501" s="135"/>
      <c r="C501" s="136"/>
      <c r="D501" s="136"/>
    </row>
    <row r="502" spans="2:4">
      <c r="B502" s="135"/>
      <c r="C502" s="136"/>
      <c r="D502" s="136"/>
    </row>
    <row r="503" spans="2:4">
      <c r="B503" s="135"/>
      <c r="C503" s="136"/>
      <c r="D503" s="136"/>
    </row>
    <row r="504" spans="2:4">
      <c r="B504" s="135"/>
      <c r="C504" s="136"/>
      <c r="D504" s="136"/>
    </row>
    <row r="505" spans="2:4">
      <c r="B505" s="135"/>
      <c r="C505" s="136"/>
      <c r="D505" s="136"/>
    </row>
    <row r="506" spans="2:4">
      <c r="B506" s="135"/>
      <c r="C506" s="136"/>
      <c r="D506" s="136"/>
    </row>
    <row r="507" spans="2:4">
      <c r="B507" s="135"/>
      <c r="C507" s="136"/>
      <c r="D507" s="136"/>
    </row>
    <row r="508" spans="2:4">
      <c r="B508" s="135"/>
      <c r="C508" s="136"/>
      <c r="D508" s="136"/>
    </row>
    <row r="509" spans="2:4">
      <c r="B509" s="135"/>
      <c r="C509" s="136"/>
      <c r="D509" s="136"/>
    </row>
    <row r="510" spans="2:4">
      <c r="B510" s="135"/>
      <c r="C510" s="136"/>
      <c r="D510" s="136"/>
    </row>
    <row r="511" spans="2:4">
      <c r="B511" s="135"/>
      <c r="C511" s="136"/>
      <c r="D511" s="136"/>
    </row>
    <row r="512" spans="2:4">
      <c r="B512" s="135"/>
      <c r="C512" s="136"/>
      <c r="D512" s="136"/>
    </row>
    <row r="513" spans="2:4">
      <c r="B513" s="135"/>
      <c r="C513" s="136"/>
      <c r="D513" s="136"/>
    </row>
    <row r="514" spans="2:4">
      <c r="B514" s="135"/>
      <c r="C514" s="136"/>
      <c r="D514" s="136"/>
    </row>
    <row r="515" spans="2:4">
      <c r="B515" s="135"/>
      <c r="C515" s="136"/>
      <c r="D515" s="136"/>
    </row>
    <row r="516" spans="2:4">
      <c r="B516" s="135"/>
      <c r="C516" s="136"/>
      <c r="D516" s="136"/>
    </row>
    <row r="517" spans="2:4">
      <c r="B517" s="135"/>
      <c r="C517" s="136"/>
      <c r="D517" s="136"/>
    </row>
    <row r="518" spans="2:4">
      <c r="B518" s="135"/>
      <c r="C518" s="136"/>
      <c r="D518" s="136"/>
    </row>
    <row r="519" spans="2:4">
      <c r="B519" s="135"/>
      <c r="C519" s="136"/>
      <c r="D519" s="136"/>
    </row>
    <row r="520" spans="2:4">
      <c r="B520" s="135"/>
      <c r="C520" s="136"/>
      <c r="D520" s="136"/>
    </row>
    <row r="521" spans="2:4">
      <c r="B521" s="135"/>
      <c r="C521" s="136"/>
      <c r="D521" s="136"/>
    </row>
    <row r="522" spans="2:4">
      <c r="B522" s="135"/>
      <c r="C522" s="136"/>
      <c r="D522" s="136"/>
    </row>
    <row r="523" spans="2:4">
      <c r="B523" s="135"/>
      <c r="C523" s="136"/>
      <c r="D523" s="136"/>
    </row>
    <row r="524" spans="2:4">
      <c r="B524" s="135"/>
      <c r="C524" s="136"/>
      <c r="D524" s="136"/>
    </row>
    <row r="525" spans="2:4">
      <c r="B525" s="135"/>
      <c r="C525" s="136"/>
      <c r="D525" s="136"/>
    </row>
    <row r="526" spans="2:4">
      <c r="B526" s="135"/>
      <c r="C526" s="136"/>
      <c r="D526" s="136"/>
    </row>
    <row r="527" spans="2:4">
      <c r="B527" s="135"/>
      <c r="C527" s="136"/>
      <c r="D527" s="136"/>
    </row>
    <row r="528" spans="2:4">
      <c r="B528" s="135"/>
      <c r="C528" s="136"/>
      <c r="D528" s="136"/>
    </row>
    <row r="529" spans="2:4">
      <c r="B529" s="135"/>
      <c r="C529" s="136"/>
      <c r="D529" s="136"/>
    </row>
    <row r="530" spans="2:4">
      <c r="B530" s="135"/>
      <c r="C530" s="136"/>
      <c r="D530" s="136"/>
    </row>
    <row r="531" spans="2:4">
      <c r="B531" s="135"/>
      <c r="C531" s="136"/>
      <c r="D531" s="136"/>
    </row>
    <row r="532" spans="2:4">
      <c r="B532" s="135"/>
      <c r="C532" s="136"/>
      <c r="D532" s="136"/>
    </row>
    <row r="533" spans="2:4">
      <c r="B533" s="135"/>
      <c r="C533" s="136"/>
      <c r="D533" s="136"/>
    </row>
    <row r="534" spans="2:4">
      <c r="B534" s="135"/>
      <c r="C534" s="136"/>
      <c r="D534" s="136"/>
    </row>
    <row r="535" spans="2:4">
      <c r="B535" s="135"/>
      <c r="C535" s="136"/>
      <c r="D535" s="136"/>
    </row>
    <row r="536" spans="2:4">
      <c r="B536" s="135"/>
      <c r="C536" s="136"/>
      <c r="D536" s="136"/>
    </row>
    <row r="537" spans="2:4">
      <c r="B537" s="135"/>
      <c r="C537" s="136"/>
      <c r="D537" s="136"/>
    </row>
    <row r="538" spans="2:4">
      <c r="B538" s="135"/>
      <c r="C538" s="136"/>
      <c r="D538" s="136"/>
    </row>
    <row r="539" spans="2:4">
      <c r="B539" s="135"/>
      <c r="C539" s="136"/>
      <c r="D539" s="136"/>
    </row>
    <row r="540" spans="2:4">
      <c r="B540" s="135"/>
      <c r="C540" s="136"/>
      <c r="D540" s="136"/>
    </row>
    <row r="541" spans="2:4">
      <c r="B541" s="135"/>
      <c r="C541" s="136"/>
      <c r="D541" s="136"/>
    </row>
    <row r="542" spans="2:4">
      <c r="B542" s="135"/>
      <c r="C542" s="136"/>
      <c r="D542" s="136"/>
    </row>
    <row r="543" spans="2:4">
      <c r="B543" s="135"/>
      <c r="C543" s="136"/>
      <c r="D543" s="136"/>
    </row>
    <row r="544" spans="2:4">
      <c r="B544" s="135"/>
      <c r="C544" s="136"/>
      <c r="D544" s="136"/>
    </row>
    <row r="545" spans="2:4">
      <c r="B545" s="135"/>
      <c r="C545" s="136"/>
      <c r="D545" s="136"/>
    </row>
    <row r="546" spans="2:4">
      <c r="B546" s="135"/>
      <c r="C546" s="136"/>
      <c r="D546" s="136"/>
    </row>
    <row r="547" spans="2:4">
      <c r="B547" s="135"/>
      <c r="C547" s="136"/>
      <c r="D547" s="136"/>
    </row>
    <row r="548" spans="2:4">
      <c r="B548" s="135"/>
      <c r="C548" s="136"/>
      <c r="D548" s="136"/>
    </row>
    <row r="549" spans="2:4">
      <c r="B549" s="135"/>
      <c r="C549" s="136"/>
      <c r="D549" s="136"/>
    </row>
    <row r="550" spans="2:4">
      <c r="B550" s="135"/>
      <c r="C550" s="136"/>
      <c r="D550" s="136"/>
    </row>
    <row r="551" spans="2:4">
      <c r="B551" s="135"/>
      <c r="C551" s="136"/>
      <c r="D551" s="136"/>
    </row>
    <row r="552" spans="2:4">
      <c r="B552" s="135"/>
      <c r="C552" s="136"/>
      <c r="D552" s="136"/>
    </row>
    <row r="553" spans="2:4">
      <c r="B553" s="135"/>
      <c r="C553" s="136"/>
      <c r="D553" s="136"/>
    </row>
    <row r="554" spans="2:4">
      <c r="B554" s="135"/>
      <c r="C554" s="136"/>
      <c r="D554" s="136"/>
    </row>
    <row r="555" spans="2:4">
      <c r="B555" s="135"/>
      <c r="C555" s="136"/>
      <c r="D555" s="136"/>
    </row>
    <row r="556" spans="2:4">
      <c r="B556" s="135"/>
      <c r="C556" s="136"/>
      <c r="D556" s="136"/>
    </row>
    <row r="557" spans="2:4">
      <c r="B557" s="135"/>
      <c r="C557" s="136"/>
      <c r="D557" s="136"/>
    </row>
    <row r="558" spans="2:4">
      <c r="B558" s="135"/>
      <c r="C558" s="136"/>
      <c r="D558" s="136"/>
    </row>
    <row r="559" spans="2:4">
      <c r="B559" s="135"/>
      <c r="C559" s="136"/>
      <c r="D559" s="136"/>
    </row>
    <row r="560" spans="2:4">
      <c r="B560" s="135"/>
      <c r="C560" s="136"/>
      <c r="D560" s="136"/>
    </row>
    <row r="561" spans="2:4">
      <c r="B561" s="135"/>
      <c r="C561" s="136"/>
      <c r="D561" s="136"/>
    </row>
    <row r="562" spans="2:4">
      <c r="B562" s="135"/>
      <c r="C562" s="136"/>
      <c r="D562" s="136"/>
    </row>
    <row r="563" spans="2:4">
      <c r="B563" s="135"/>
      <c r="C563" s="136"/>
      <c r="D563" s="136"/>
    </row>
    <row r="564" spans="2:4">
      <c r="B564" s="135"/>
      <c r="C564" s="136"/>
      <c r="D564" s="136"/>
    </row>
    <row r="565" spans="2:4">
      <c r="B565" s="135"/>
      <c r="C565" s="136"/>
      <c r="D565" s="136"/>
    </row>
    <row r="566" spans="2:4">
      <c r="B566" s="135"/>
      <c r="C566" s="136"/>
      <c r="D566" s="136"/>
    </row>
    <row r="567" spans="2:4">
      <c r="B567" s="135"/>
      <c r="C567" s="136"/>
      <c r="D567" s="136"/>
    </row>
    <row r="568" spans="2:4">
      <c r="B568" s="135"/>
      <c r="C568" s="136"/>
      <c r="D568" s="136"/>
    </row>
    <row r="569" spans="2:4">
      <c r="B569" s="135"/>
      <c r="C569" s="136"/>
      <c r="D569" s="136"/>
    </row>
    <row r="570" spans="2:4">
      <c r="B570" s="135"/>
      <c r="C570" s="136"/>
      <c r="D570" s="136"/>
    </row>
    <row r="571" spans="2:4">
      <c r="B571" s="135"/>
      <c r="C571" s="136"/>
      <c r="D571" s="136"/>
    </row>
    <row r="572" spans="2:4">
      <c r="B572" s="135"/>
      <c r="C572" s="136"/>
      <c r="D572" s="136"/>
    </row>
    <row r="573" spans="2:4">
      <c r="B573" s="135"/>
      <c r="C573" s="136"/>
      <c r="D573" s="136"/>
    </row>
    <row r="574" spans="2:4">
      <c r="B574" s="135"/>
      <c r="C574" s="136"/>
      <c r="D574" s="136"/>
    </row>
    <row r="575" spans="2:4">
      <c r="B575" s="135"/>
      <c r="C575" s="136"/>
      <c r="D575" s="136"/>
    </row>
    <row r="576" spans="2:4">
      <c r="B576" s="135"/>
      <c r="C576" s="136"/>
      <c r="D576" s="136"/>
    </row>
    <row r="577" spans="2:4">
      <c r="B577" s="135"/>
      <c r="C577" s="136"/>
      <c r="D577" s="136"/>
    </row>
    <row r="578" spans="2:4">
      <c r="B578" s="135"/>
      <c r="C578" s="136"/>
      <c r="D578" s="136"/>
    </row>
    <row r="579" spans="2:4">
      <c r="B579" s="135"/>
      <c r="C579" s="136"/>
      <c r="D579" s="136"/>
    </row>
    <row r="580" spans="2:4">
      <c r="B580" s="135"/>
      <c r="C580" s="136"/>
      <c r="D580" s="136"/>
    </row>
    <row r="581" spans="2:4">
      <c r="B581" s="135"/>
      <c r="C581" s="136"/>
      <c r="D581" s="136"/>
    </row>
    <row r="582" spans="2:4">
      <c r="B582" s="135"/>
      <c r="C582" s="136"/>
      <c r="D582" s="136"/>
    </row>
    <row r="583" spans="2:4">
      <c r="B583" s="135"/>
      <c r="C583" s="136"/>
      <c r="D583" s="136"/>
    </row>
    <row r="584" spans="2:4">
      <c r="B584" s="135"/>
      <c r="C584" s="136"/>
      <c r="D584" s="136"/>
    </row>
    <row r="585" spans="2:4">
      <c r="B585" s="135"/>
      <c r="C585" s="136"/>
      <c r="D585" s="136"/>
    </row>
    <row r="586" spans="2:4">
      <c r="B586" s="135"/>
      <c r="C586" s="136"/>
      <c r="D586" s="136"/>
    </row>
    <row r="587" spans="2:4">
      <c r="B587" s="135"/>
      <c r="C587" s="136"/>
      <c r="D587" s="136"/>
    </row>
    <row r="588" spans="2:4">
      <c r="B588" s="135"/>
      <c r="C588" s="136"/>
      <c r="D588" s="136"/>
    </row>
    <row r="589" spans="2:4">
      <c r="B589" s="135"/>
      <c r="C589" s="136"/>
      <c r="D589" s="136"/>
    </row>
    <row r="590" spans="2:4">
      <c r="B590" s="135"/>
      <c r="C590" s="136"/>
      <c r="D590" s="136"/>
    </row>
    <row r="591" spans="2:4">
      <c r="B591" s="135"/>
      <c r="C591" s="136"/>
      <c r="D591" s="136"/>
    </row>
    <row r="592" spans="2:4">
      <c r="B592" s="135"/>
      <c r="C592" s="136"/>
      <c r="D592" s="136"/>
    </row>
    <row r="593" spans="2:4">
      <c r="B593" s="135"/>
      <c r="C593" s="136"/>
      <c r="D593" s="136"/>
    </row>
    <row r="594" spans="2:4">
      <c r="B594" s="135"/>
      <c r="C594" s="136"/>
      <c r="D594" s="136"/>
    </row>
    <row r="595" spans="2:4">
      <c r="B595" s="135"/>
      <c r="C595" s="136"/>
      <c r="D595" s="136"/>
    </row>
    <row r="596" spans="2:4">
      <c r="B596" s="135"/>
      <c r="C596" s="136"/>
      <c r="D596" s="136"/>
    </row>
    <row r="597" spans="2:4">
      <c r="B597" s="135"/>
      <c r="C597" s="136"/>
      <c r="D597" s="136"/>
    </row>
    <row r="598" spans="2:4">
      <c r="B598" s="135"/>
      <c r="C598" s="136"/>
      <c r="D598" s="136"/>
    </row>
    <row r="599" spans="2:4">
      <c r="B599" s="135"/>
      <c r="C599" s="136"/>
      <c r="D599" s="136"/>
    </row>
    <row r="600" spans="2:4">
      <c r="B600" s="135"/>
      <c r="C600" s="136"/>
      <c r="D600" s="136"/>
    </row>
    <row r="601" spans="2:4">
      <c r="B601" s="135"/>
      <c r="C601" s="136"/>
      <c r="D601" s="136"/>
    </row>
    <row r="602" spans="2:4">
      <c r="B602" s="135"/>
      <c r="C602" s="136"/>
      <c r="D602" s="136"/>
    </row>
    <row r="603" spans="2:4">
      <c r="B603" s="135"/>
      <c r="C603" s="136"/>
      <c r="D603" s="136"/>
    </row>
    <row r="604" spans="2:4">
      <c r="B604" s="135"/>
      <c r="C604" s="136"/>
      <c r="D604" s="136"/>
    </row>
    <row r="605" spans="2:4">
      <c r="B605" s="135"/>
      <c r="C605" s="136"/>
      <c r="D605" s="136"/>
    </row>
    <row r="606" spans="2:4">
      <c r="B606" s="135"/>
      <c r="C606" s="136"/>
      <c r="D606" s="136"/>
    </row>
    <row r="607" spans="2:4">
      <c r="B607" s="135"/>
      <c r="C607" s="136"/>
      <c r="D607" s="136"/>
    </row>
    <row r="608" spans="2:4">
      <c r="B608" s="135"/>
      <c r="C608" s="136"/>
      <c r="D608" s="136"/>
    </row>
    <row r="609" spans="2:4">
      <c r="B609" s="135"/>
      <c r="C609" s="136"/>
      <c r="D609" s="136"/>
    </row>
    <row r="610" spans="2:4">
      <c r="B610" s="135"/>
      <c r="C610" s="136"/>
      <c r="D610" s="136"/>
    </row>
    <row r="611" spans="2:4">
      <c r="B611" s="135"/>
      <c r="C611" s="136"/>
      <c r="D611" s="136"/>
    </row>
    <row r="612" spans="2:4">
      <c r="B612" s="135"/>
      <c r="C612" s="136"/>
      <c r="D612" s="136"/>
    </row>
    <row r="613" spans="2:4">
      <c r="B613" s="135"/>
      <c r="C613" s="136"/>
      <c r="D613" s="136"/>
    </row>
    <row r="614" spans="2:4">
      <c r="B614" s="135"/>
      <c r="C614" s="136"/>
      <c r="D614" s="136"/>
    </row>
    <row r="615" spans="2:4">
      <c r="B615" s="135"/>
      <c r="C615" s="136"/>
      <c r="D615" s="136"/>
    </row>
    <row r="616" spans="2:4">
      <c r="B616" s="135"/>
      <c r="C616" s="136"/>
      <c r="D616" s="136"/>
    </row>
    <row r="617" spans="2:4">
      <c r="B617" s="135"/>
      <c r="C617" s="136"/>
      <c r="D617" s="136"/>
    </row>
    <row r="618" spans="2:4">
      <c r="B618" s="135"/>
      <c r="C618" s="136"/>
      <c r="D618" s="136"/>
    </row>
    <row r="619" spans="2:4">
      <c r="B619" s="135"/>
      <c r="C619" s="136"/>
      <c r="D619" s="136"/>
    </row>
    <row r="620" spans="2:4">
      <c r="B620" s="135"/>
      <c r="C620" s="136"/>
      <c r="D620" s="136"/>
    </row>
    <row r="621" spans="2:4">
      <c r="B621" s="135"/>
      <c r="C621" s="136"/>
      <c r="D621" s="136"/>
    </row>
    <row r="622" spans="2:4">
      <c r="B622" s="135"/>
      <c r="C622" s="136"/>
      <c r="D622" s="136"/>
    </row>
    <row r="623" spans="2:4">
      <c r="B623" s="135"/>
      <c r="C623" s="136"/>
      <c r="D623" s="136"/>
    </row>
    <row r="624" spans="2:4">
      <c r="B624" s="135"/>
      <c r="C624" s="136"/>
      <c r="D624" s="136"/>
    </row>
    <row r="625" spans="2:4">
      <c r="B625" s="135"/>
      <c r="C625" s="136"/>
      <c r="D625" s="136"/>
    </row>
    <row r="626" spans="2:4">
      <c r="B626" s="135"/>
      <c r="C626" s="136"/>
      <c r="D626" s="136"/>
    </row>
    <row r="627" spans="2:4">
      <c r="B627" s="135"/>
      <c r="C627" s="136"/>
      <c r="D627" s="136"/>
    </row>
    <row r="628" spans="2:4">
      <c r="B628" s="135"/>
      <c r="C628" s="136"/>
      <c r="D628" s="136"/>
    </row>
    <row r="629" spans="2:4">
      <c r="B629" s="135"/>
      <c r="C629" s="136"/>
      <c r="D629" s="136"/>
    </row>
    <row r="630" spans="2:4">
      <c r="B630" s="135"/>
      <c r="C630" s="136"/>
      <c r="D630" s="136"/>
    </row>
    <row r="631" spans="2:4">
      <c r="B631" s="135"/>
      <c r="C631" s="136"/>
      <c r="D631" s="136"/>
    </row>
    <row r="632" spans="2:4">
      <c r="B632" s="135"/>
      <c r="C632" s="136"/>
      <c r="D632" s="136"/>
    </row>
    <row r="633" spans="2:4">
      <c r="B633" s="135"/>
      <c r="C633" s="136"/>
      <c r="D633" s="136"/>
    </row>
    <row r="634" spans="2:4">
      <c r="B634" s="135"/>
      <c r="C634" s="136"/>
      <c r="D634" s="136"/>
    </row>
    <row r="635" spans="2:4">
      <c r="B635" s="135"/>
      <c r="C635" s="136"/>
      <c r="D635" s="136"/>
    </row>
    <row r="636" spans="2:4">
      <c r="B636" s="135"/>
      <c r="C636" s="136"/>
      <c r="D636" s="136"/>
    </row>
    <row r="637" spans="2:4">
      <c r="B637" s="135"/>
      <c r="C637" s="136"/>
      <c r="D637" s="136"/>
    </row>
    <row r="638" spans="2:4">
      <c r="B638" s="135"/>
      <c r="C638" s="136"/>
      <c r="D638" s="136"/>
    </row>
    <row r="639" spans="2:4">
      <c r="B639" s="135"/>
      <c r="C639" s="136"/>
      <c r="D639" s="136"/>
    </row>
    <row r="640" spans="2:4">
      <c r="B640" s="135"/>
      <c r="C640" s="136"/>
      <c r="D640" s="136"/>
    </row>
    <row r="641" spans="2:4">
      <c r="B641" s="135"/>
      <c r="C641" s="136"/>
      <c r="D641" s="136"/>
    </row>
    <row r="642" spans="2:4">
      <c r="B642" s="135"/>
      <c r="C642" s="136"/>
      <c r="D642" s="136"/>
    </row>
    <row r="643" spans="2:4">
      <c r="B643" s="135"/>
      <c r="C643" s="136"/>
      <c r="D643" s="136"/>
    </row>
    <row r="644" spans="2:4">
      <c r="B644" s="135"/>
      <c r="C644" s="136"/>
      <c r="D644" s="136"/>
    </row>
    <row r="645" spans="2:4">
      <c r="B645" s="135"/>
      <c r="C645" s="136"/>
      <c r="D645" s="136"/>
    </row>
    <row r="646" spans="2:4">
      <c r="B646" s="135"/>
      <c r="C646" s="136"/>
      <c r="D646" s="136"/>
    </row>
    <row r="647" spans="2:4">
      <c r="B647" s="135"/>
      <c r="C647" s="136"/>
      <c r="D647" s="136"/>
    </row>
    <row r="648" spans="2:4">
      <c r="B648" s="135"/>
      <c r="C648" s="136"/>
      <c r="D648" s="136"/>
    </row>
    <row r="649" spans="2:4">
      <c r="B649" s="135"/>
      <c r="C649" s="136"/>
      <c r="D649" s="136"/>
    </row>
    <row r="650" spans="2:4">
      <c r="B650" s="135"/>
      <c r="C650" s="136"/>
      <c r="D650" s="136"/>
    </row>
    <row r="651" spans="2:4">
      <c r="B651" s="135"/>
      <c r="C651" s="136"/>
      <c r="D651" s="136"/>
    </row>
    <row r="652" spans="2:4">
      <c r="B652" s="135"/>
      <c r="C652" s="136"/>
      <c r="D652" s="136"/>
    </row>
    <row r="653" spans="2:4">
      <c r="B653" s="135"/>
      <c r="C653" s="136"/>
      <c r="D653" s="136"/>
    </row>
    <row r="654" spans="2:4">
      <c r="B654" s="135"/>
      <c r="C654" s="136"/>
      <c r="D654" s="136"/>
    </row>
    <row r="655" spans="2:4">
      <c r="B655" s="135"/>
      <c r="C655" s="136"/>
      <c r="D655" s="136"/>
    </row>
    <row r="656" spans="2:4">
      <c r="B656" s="135"/>
      <c r="C656" s="136"/>
      <c r="D656" s="136"/>
    </row>
    <row r="657" spans="2:4">
      <c r="B657" s="135"/>
      <c r="C657" s="136"/>
      <c r="D657" s="136"/>
    </row>
    <row r="658" spans="2:4">
      <c r="B658" s="135"/>
      <c r="C658" s="136"/>
      <c r="D658" s="136"/>
    </row>
    <row r="659" spans="2:4">
      <c r="B659" s="135"/>
      <c r="C659" s="136"/>
      <c r="D659" s="136"/>
    </row>
    <row r="660" spans="2:4">
      <c r="B660" s="135"/>
      <c r="C660" s="136"/>
      <c r="D660" s="136"/>
    </row>
    <row r="661" spans="2:4">
      <c r="B661" s="135"/>
      <c r="C661" s="136"/>
      <c r="D661" s="136"/>
    </row>
    <row r="662" spans="2:4">
      <c r="B662" s="135"/>
      <c r="C662" s="136"/>
      <c r="D662" s="136"/>
    </row>
    <row r="663" spans="2:4">
      <c r="B663" s="135"/>
      <c r="C663" s="136"/>
      <c r="D663" s="136"/>
    </row>
    <row r="664" spans="2:4">
      <c r="B664" s="135"/>
      <c r="C664" s="136"/>
      <c r="D664" s="136"/>
    </row>
    <row r="665" spans="2:4">
      <c r="B665" s="135"/>
      <c r="C665" s="136"/>
      <c r="D665" s="136"/>
    </row>
    <row r="666" spans="2:4">
      <c r="B666" s="135"/>
      <c r="C666" s="136"/>
      <c r="D666" s="136"/>
    </row>
    <row r="667" spans="2:4">
      <c r="B667" s="135"/>
      <c r="C667" s="136"/>
      <c r="D667" s="136"/>
    </row>
    <row r="668" spans="2:4">
      <c r="B668" s="135"/>
      <c r="C668" s="136"/>
      <c r="D668" s="136"/>
    </row>
    <row r="669" spans="2:4">
      <c r="B669" s="135"/>
      <c r="C669" s="136"/>
      <c r="D669" s="136"/>
    </row>
    <row r="670" spans="2:4">
      <c r="B670" s="135"/>
      <c r="C670" s="136"/>
      <c r="D670" s="136"/>
    </row>
    <row r="671" spans="2:4">
      <c r="B671" s="135"/>
      <c r="C671" s="136"/>
      <c r="D671" s="136"/>
    </row>
    <row r="672" spans="2:4">
      <c r="B672" s="135"/>
      <c r="C672" s="136"/>
      <c r="D672" s="136"/>
    </row>
    <row r="673" spans="2:4">
      <c r="B673" s="135"/>
      <c r="C673" s="136"/>
      <c r="D673" s="136"/>
    </row>
    <row r="674" spans="2:4">
      <c r="B674" s="135"/>
      <c r="C674" s="136"/>
      <c r="D674" s="136"/>
    </row>
    <row r="675" spans="2:4">
      <c r="B675" s="135"/>
      <c r="C675" s="136"/>
      <c r="D675" s="136"/>
    </row>
    <row r="676" spans="2:4">
      <c r="B676" s="135"/>
      <c r="C676" s="136"/>
      <c r="D676" s="136"/>
    </row>
    <row r="677" spans="2:4">
      <c r="B677" s="135"/>
      <c r="C677" s="136"/>
      <c r="D677" s="136"/>
    </row>
    <row r="678" spans="2:4">
      <c r="B678" s="135"/>
      <c r="C678" s="136"/>
      <c r="D678" s="136"/>
    </row>
    <row r="679" spans="2:4">
      <c r="B679" s="135"/>
      <c r="C679" s="136"/>
      <c r="D679" s="136"/>
    </row>
    <row r="680" spans="2:4">
      <c r="B680" s="135"/>
      <c r="C680" s="136"/>
      <c r="D680" s="136"/>
    </row>
    <row r="681" spans="2:4">
      <c r="B681" s="135"/>
      <c r="C681" s="136"/>
      <c r="D681" s="136"/>
    </row>
    <row r="682" spans="2:4">
      <c r="B682" s="135"/>
      <c r="C682" s="136"/>
      <c r="D682" s="136"/>
    </row>
    <row r="683" spans="2:4">
      <c r="B683" s="135"/>
      <c r="C683" s="136"/>
      <c r="D683" s="136"/>
    </row>
    <row r="684" spans="2:4">
      <c r="B684" s="135"/>
      <c r="C684" s="136"/>
      <c r="D684" s="136"/>
    </row>
    <row r="685" spans="2:4">
      <c r="B685" s="135"/>
      <c r="C685" s="136"/>
      <c r="D685" s="136"/>
    </row>
    <row r="686" spans="2:4">
      <c r="B686" s="135"/>
      <c r="C686" s="136"/>
      <c r="D686" s="136"/>
    </row>
    <row r="687" spans="2:4">
      <c r="B687" s="135"/>
      <c r="C687" s="136"/>
      <c r="D687" s="136"/>
    </row>
    <row r="688" spans="2:4">
      <c r="B688" s="135"/>
      <c r="C688" s="136"/>
      <c r="D688" s="136"/>
    </row>
    <row r="689" spans="2:4">
      <c r="B689" s="135"/>
      <c r="C689" s="136"/>
      <c r="D689" s="136"/>
    </row>
    <row r="690" spans="2:4">
      <c r="B690" s="135"/>
      <c r="C690" s="136"/>
      <c r="D690" s="136"/>
    </row>
    <row r="691" spans="2:4">
      <c r="B691" s="135"/>
      <c r="C691" s="136"/>
      <c r="D691" s="136"/>
    </row>
    <row r="692" spans="2:4">
      <c r="B692" s="135"/>
      <c r="C692" s="136"/>
      <c r="D692" s="136"/>
    </row>
    <row r="693" spans="2:4">
      <c r="B693" s="135"/>
      <c r="C693" s="136"/>
      <c r="D693" s="136"/>
    </row>
    <row r="694" spans="2:4">
      <c r="B694" s="135"/>
      <c r="C694" s="136"/>
      <c r="D694" s="136"/>
    </row>
    <row r="695" spans="2:4">
      <c r="B695" s="135"/>
      <c r="C695" s="136"/>
      <c r="D695" s="136"/>
    </row>
    <row r="696" spans="2:4">
      <c r="B696" s="135"/>
      <c r="C696" s="136"/>
      <c r="D696" s="136"/>
    </row>
    <row r="697" spans="2:4">
      <c r="B697" s="135"/>
      <c r="C697" s="136"/>
      <c r="D697" s="136"/>
    </row>
    <row r="698" spans="2:4">
      <c r="B698" s="135"/>
      <c r="C698" s="136"/>
      <c r="D698" s="136"/>
    </row>
    <row r="699" spans="2:4">
      <c r="B699" s="135"/>
      <c r="C699" s="136"/>
      <c r="D699" s="136"/>
    </row>
    <row r="700" spans="2:4">
      <c r="B700" s="135"/>
      <c r="C700" s="136"/>
      <c r="D700" s="136"/>
    </row>
    <row r="701" spans="2:4">
      <c r="B701" s="135"/>
      <c r="C701" s="136"/>
      <c r="D701" s="136"/>
    </row>
    <row r="702" spans="2:4">
      <c r="B702" s="135"/>
      <c r="C702" s="136"/>
      <c r="D702" s="136"/>
    </row>
    <row r="703" spans="2:4">
      <c r="B703" s="135"/>
      <c r="C703" s="136"/>
      <c r="D703" s="136"/>
    </row>
    <row r="704" spans="2:4">
      <c r="B704" s="135"/>
      <c r="C704" s="136"/>
      <c r="D704" s="136"/>
    </row>
    <row r="705" spans="2:4">
      <c r="B705" s="135"/>
      <c r="C705" s="136"/>
      <c r="D705" s="136"/>
    </row>
    <row r="706" spans="2:4">
      <c r="B706" s="135"/>
      <c r="C706" s="136"/>
      <c r="D706" s="136"/>
    </row>
    <row r="707" spans="2:4">
      <c r="B707" s="135"/>
      <c r="C707" s="136"/>
      <c r="D707" s="136"/>
    </row>
    <row r="708" spans="2:4">
      <c r="B708" s="135"/>
      <c r="C708" s="136"/>
      <c r="D708" s="136"/>
    </row>
    <row r="709" spans="2:4">
      <c r="B709" s="135"/>
      <c r="C709" s="136"/>
      <c r="D709" s="136"/>
    </row>
    <row r="710" spans="2:4">
      <c r="B710" s="135"/>
      <c r="C710" s="136"/>
      <c r="D710" s="136"/>
    </row>
    <row r="711" spans="2:4">
      <c r="B711" s="135"/>
      <c r="C711" s="136"/>
      <c r="D711" s="136"/>
    </row>
    <row r="712" spans="2:4">
      <c r="B712" s="135"/>
      <c r="C712" s="136"/>
      <c r="D712" s="136"/>
    </row>
    <row r="713" spans="2:4">
      <c r="B713" s="135"/>
      <c r="C713" s="136"/>
      <c r="D713" s="136"/>
    </row>
    <row r="714" spans="2:4">
      <c r="B714" s="135"/>
      <c r="C714" s="136"/>
      <c r="D714" s="136"/>
    </row>
    <row r="715" spans="2:4">
      <c r="B715" s="135"/>
      <c r="C715" s="136"/>
      <c r="D715" s="136"/>
    </row>
    <row r="716" spans="2:4">
      <c r="B716" s="135"/>
      <c r="C716" s="136"/>
      <c r="D716" s="136"/>
    </row>
    <row r="717" spans="2:4">
      <c r="B717" s="135"/>
      <c r="C717" s="136"/>
      <c r="D717" s="136"/>
    </row>
    <row r="718" spans="2:4">
      <c r="B718" s="135"/>
      <c r="C718" s="136"/>
      <c r="D718" s="136"/>
    </row>
    <row r="719" spans="2:4">
      <c r="B719" s="135"/>
      <c r="C719" s="136"/>
      <c r="D719" s="136"/>
    </row>
    <row r="720" spans="2:4">
      <c r="B720" s="135"/>
      <c r="C720" s="136"/>
      <c r="D720" s="136"/>
    </row>
    <row r="721" spans="2:4">
      <c r="B721" s="135"/>
      <c r="C721" s="136"/>
      <c r="D721" s="136"/>
    </row>
    <row r="722" spans="2:4">
      <c r="B722" s="135"/>
      <c r="C722" s="136"/>
      <c r="D722" s="136"/>
    </row>
    <row r="723" spans="2:4">
      <c r="B723" s="135"/>
      <c r="C723" s="136"/>
      <c r="D723" s="136"/>
    </row>
    <row r="724" spans="2:4">
      <c r="B724" s="135"/>
      <c r="C724" s="136"/>
      <c r="D724" s="136"/>
    </row>
    <row r="725" spans="2:4">
      <c r="B725" s="135"/>
      <c r="C725" s="136"/>
      <c r="D725" s="136"/>
    </row>
    <row r="726" spans="2:4">
      <c r="B726" s="135"/>
      <c r="C726" s="136"/>
      <c r="D726" s="136"/>
    </row>
    <row r="727" spans="2:4">
      <c r="B727" s="135"/>
      <c r="C727" s="136"/>
      <c r="D727" s="136"/>
    </row>
    <row r="728" spans="2:4">
      <c r="B728" s="135"/>
      <c r="C728" s="136"/>
      <c r="D728" s="136"/>
    </row>
    <row r="729" spans="2:4">
      <c r="B729" s="135"/>
      <c r="C729" s="136"/>
      <c r="D729" s="136"/>
    </row>
    <row r="730" spans="2:4">
      <c r="B730" s="135"/>
      <c r="C730" s="136"/>
      <c r="D730" s="136"/>
    </row>
    <row r="731" spans="2:4">
      <c r="B731" s="135"/>
      <c r="C731" s="136"/>
      <c r="D731" s="136"/>
    </row>
    <row r="732" spans="2:4">
      <c r="B732" s="135"/>
      <c r="C732" s="136"/>
      <c r="D732" s="136"/>
    </row>
    <row r="733" spans="2:4">
      <c r="B733" s="135"/>
      <c r="C733" s="136"/>
      <c r="D733" s="136"/>
    </row>
    <row r="734" spans="2:4">
      <c r="B734" s="135"/>
      <c r="C734" s="136"/>
      <c r="D734" s="136"/>
    </row>
    <row r="735" spans="2:4">
      <c r="B735" s="135"/>
      <c r="C735" s="136"/>
      <c r="D735" s="136"/>
    </row>
    <row r="736" spans="2:4">
      <c r="B736" s="135"/>
      <c r="C736" s="136"/>
      <c r="D736" s="136"/>
    </row>
    <row r="737" spans="2:4">
      <c r="B737" s="135"/>
      <c r="C737" s="136"/>
      <c r="D737" s="136"/>
    </row>
    <row r="738" spans="2:4">
      <c r="B738" s="135"/>
      <c r="C738" s="136"/>
      <c r="D738" s="136"/>
    </row>
    <row r="739" spans="2:4">
      <c r="B739" s="135"/>
      <c r="C739" s="136"/>
      <c r="D739" s="136"/>
    </row>
    <row r="740" spans="2:4">
      <c r="B740" s="135"/>
      <c r="C740" s="136"/>
      <c r="D740" s="136"/>
    </row>
    <row r="741" spans="2:4">
      <c r="B741" s="135"/>
      <c r="C741" s="136"/>
      <c r="D741" s="136"/>
    </row>
    <row r="742" spans="2:4">
      <c r="B742" s="135"/>
      <c r="C742" s="136"/>
      <c r="D742" s="136"/>
    </row>
    <row r="743" spans="2:4">
      <c r="B743" s="135"/>
      <c r="C743" s="136"/>
      <c r="D743" s="136"/>
    </row>
    <row r="744" spans="2:4">
      <c r="B744" s="135"/>
      <c r="C744" s="136"/>
      <c r="D744" s="136"/>
    </row>
    <row r="745" spans="2:4">
      <c r="B745" s="135"/>
      <c r="C745" s="136"/>
      <c r="D745" s="136"/>
    </row>
    <row r="746" spans="2:4">
      <c r="B746" s="135"/>
      <c r="C746" s="136"/>
      <c r="D746" s="136"/>
    </row>
    <row r="747" spans="2:4">
      <c r="B747" s="135"/>
      <c r="C747" s="136"/>
      <c r="D747" s="136"/>
    </row>
    <row r="748" spans="2:4">
      <c r="B748" s="135"/>
      <c r="C748" s="136"/>
      <c r="D748" s="136"/>
    </row>
    <row r="749" spans="2:4">
      <c r="B749" s="135"/>
      <c r="C749" s="136"/>
      <c r="D749" s="136"/>
    </row>
    <row r="750" spans="2:4">
      <c r="B750" s="135"/>
      <c r="C750" s="136"/>
      <c r="D750" s="136"/>
    </row>
    <row r="751" spans="2:4">
      <c r="B751" s="135"/>
      <c r="C751" s="136"/>
      <c r="D751" s="136"/>
    </row>
    <row r="752" spans="2:4">
      <c r="B752" s="135"/>
      <c r="C752" s="136"/>
      <c r="D752" s="136"/>
    </row>
    <row r="753" spans="2:4">
      <c r="B753" s="135"/>
      <c r="C753" s="136"/>
      <c r="D753" s="136"/>
    </row>
    <row r="754" spans="2:4">
      <c r="B754" s="135"/>
      <c r="C754" s="136"/>
      <c r="D754" s="136"/>
    </row>
    <row r="755" spans="2:4">
      <c r="B755" s="135"/>
      <c r="C755" s="136"/>
      <c r="D755" s="136"/>
    </row>
    <row r="756" spans="2:4">
      <c r="B756" s="135"/>
      <c r="C756" s="136"/>
      <c r="D756" s="136"/>
    </row>
    <row r="757" spans="2:4">
      <c r="B757" s="135"/>
      <c r="C757" s="136"/>
      <c r="D757" s="136"/>
    </row>
    <row r="758" spans="2:4">
      <c r="B758" s="135"/>
      <c r="C758" s="136"/>
      <c r="D758" s="136"/>
    </row>
    <row r="759" spans="2:4">
      <c r="B759" s="135"/>
      <c r="C759" s="136"/>
      <c r="D759" s="136"/>
    </row>
    <row r="760" spans="2:4">
      <c r="B760" s="135"/>
      <c r="C760" s="136"/>
      <c r="D760" s="136"/>
    </row>
    <row r="761" spans="2:4">
      <c r="B761" s="135"/>
      <c r="C761" s="136"/>
      <c r="D761" s="136"/>
    </row>
    <row r="762" spans="2:4">
      <c r="B762" s="135"/>
      <c r="C762" s="136"/>
      <c r="D762" s="136"/>
    </row>
    <row r="763" spans="2:4">
      <c r="B763" s="135"/>
      <c r="C763" s="136"/>
      <c r="D763" s="136"/>
    </row>
    <row r="764" spans="2:4">
      <c r="B764" s="135"/>
      <c r="C764" s="136"/>
      <c r="D764" s="136"/>
    </row>
    <row r="765" spans="2:4">
      <c r="B765" s="135"/>
      <c r="C765" s="136"/>
      <c r="D765" s="136"/>
    </row>
    <row r="766" spans="2:4">
      <c r="B766" s="135"/>
      <c r="C766" s="136"/>
      <c r="D766" s="136"/>
    </row>
    <row r="767" spans="2:4">
      <c r="B767" s="135"/>
      <c r="C767" s="136"/>
      <c r="D767" s="136"/>
    </row>
    <row r="768" spans="2:4">
      <c r="B768" s="135"/>
      <c r="C768" s="136"/>
      <c r="D768" s="136"/>
    </row>
    <row r="769" spans="2:4">
      <c r="B769" s="135"/>
      <c r="C769" s="136"/>
      <c r="D769" s="136"/>
    </row>
    <row r="770" spans="2:4">
      <c r="B770" s="135"/>
      <c r="C770" s="136"/>
      <c r="D770" s="136"/>
    </row>
    <row r="771" spans="2:4">
      <c r="B771" s="135"/>
      <c r="C771" s="136"/>
      <c r="D771" s="136"/>
    </row>
    <row r="772" spans="2:4">
      <c r="B772" s="135"/>
      <c r="C772" s="136"/>
      <c r="D772" s="136"/>
    </row>
    <row r="773" spans="2:4">
      <c r="B773" s="135"/>
      <c r="C773" s="136"/>
      <c r="D773" s="136"/>
    </row>
    <row r="774" spans="2:4">
      <c r="B774" s="135"/>
      <c r="C774" s="136"/>
      <c r="D774" s="136"/>
    </row>
    <row r="775" spans="2:4">
      <c r="B775" s="135"/>
      <c r="C775" s="136"/>
      <c r="D775" s="136"/>
    </row>
    <row r="776" spans="2:4">
      <c r="B776" s="135"/>
      <c r="C776" s="136"/>
      <c r="D776" s="136"/>
    </row>
    <row r="777" spans="2:4">
      <c r="B777" s="135"/>
      <c r="C777" s="136"/>
      <c r="D777" s="136"/>
    </row>
    <row r="778" spans="2:4">
      <c r="B778" s="135"/>
      <c r="C778" s="136"/>
      <c r="D778" s="136"/>
    </row>
    <row r="779" spans="2:4">
      <c r="B779" s="135"/>
      <c r="C779" s="136"/>
      <c r="D779" s="136"/>
    </row>
    <row r="780" spans="2:4">
      <c r="B780" s="135"/>
      <c r="C780" s="136"/>
      <c r="D780" s="136"/>
    </row>
    <row r="781" spans="2:4">
      <c r="B781" s="135"/>
      <c r="C781" s="136"/>
      <c r="D781" s="136"/>
    </row>
    <row r="782" spans="2:4">
      <c r="B782" s="135"/>
      <c r="C782" s="136"/>
      <c r="D782" s="136"/>
    </row>
    <row r="783" spans="2:4">
      <c r="B783" s="135"/>
      <c r="C783" s="136"/>
      <c r="D783" s="136"/>
    </row>
    <row r="784" spans="2:4">
      <c r="B784" s="135"/>
      <c r="C784" s="136"/>
      <c r="D784" s="136"/>
    </row>
    <row r="785" spans="2:4">
      <c r="B785" s="135"/>
      <c r="C785" s="136"/>
      <c r="D785" s="136"/>
    </row>
    <row r="786" spans="2:4">
      <c r="B786" s="135"/>
      <c r="C786" s="136"/>
      <c r="D786" s="136"/>
    </row>
    <row r="787" spans="2:4">
      <c r="B787" s="135"/>
      <c r="C787" s="136"/>
      <c r="D787" s="136"/>
    </row>
    <row r="788" spans="2:4">
      <c r="B788" s="135"/>
      <c r="C788" s="136"/>
      <c r="D788" s="136"/>
    </row>
    <row r="789" spans="2:4">
      <c r="B789" s="135"/>
      <c r="C789" s="136"/>
      <c r="D789" s="136"/>
    </row>
    <row r="790" spans="2:4">
      <c r="B790" s="135"/>
      <c r="C790" s="136"/>
      <c r="D790" s="136"/>
    </row>
    <row r="791" spans="2:4">
      <c r="B791" s="135"/>
      <c r="C791" s="136"/>
      <c r="D791" s="136"/>
    </row>
    <row r="792" spans="2:4">
      <c r="B792" s="135"/>
      <c r="C792" s="136"/>
      <c r="D792" s="136"/>
    </row>
    <row r="793" spans="2:4">
      <c r="B793" s="135"/>
      <c r="C793" s="136"/>
      <c r="D793" s="136"/>
    </row>
    <row r="794" spans="2:4">
      <c r="B794" s="135"/>
      <c r="C794" s="136"/>
      <c r="D794" s="136"/>
    </row>
    <row r="795" spans="2:4">
      <c r="B795" s="135"/>
      <c r="C795" s="136"/>
      <c r="D795" s="136"/>
    </row>
    <row r="796" spans="2:4">
      <c r="B796" s="135"/>
      <c r="C796" s="136"/>
      <c r="D796" s="136"/>
    </row>
    <row r="797" spans="2:4">
      <c r="B797" s="135"/>
      <c r="C797" s="136"/>
      <c r="D797" s="136"/>
    </row>
    <row r="798" spans="2:4">
      <c r="B798" s="135"/>
      <c r="C798" s="136"/>
      <c r="D798" s="136"/>
    </row>
    <row r="799" spans="2:4">
      <c r="B799" s="135"/>
      <c r="C799" s="136"/>
      <c r="D799" s="136"/>
    </row>
    <row r="800" spans="2:4">
      <c r="B800" s="135"/>
      <c r="C800" s="136"/>
      <c r="D800" s="136"/>
    </row>
    <row r="801" spans="2:4">
      <c r="B801" s="135"/>
      <c r="C801" s="136"/>
      <c r="D801" s="136"/>
    </row>
    <row r="802" spans="2:4">
      <c r="B802" s="135"/>
      <c r="C802" s="136"/>
      <c r="D802" s="136"/>
    </row>
    <row r="803" spans="2:4">
      <c r="B803" s="135"/>
      <c r="C803" s="136"/>
      <c r="D803" s="136"/>
    </row>
    <row r="804" spans="2:4">
      <c r="B804" s="135"/>
      <c r="C804" s="136"/>
      <c r="D804" s="136"/>
    </row>
    <row r="805" spans="2:4">
      <c r="B805" s="135"/>
      <c r="C805" s="136"/>
      <c r="D805" s="136"/>
    </row>
    <row r="806" spans="2:4">
      <c r="B806" s="135"/>
      <c r="C806" s="136"/>
      <c r="D806" s="136"/>
    </row>
    <row r="807" spans="2:4">
      <c r="B807" s="135"/>
      <c r="C807" s="136"/>
      <c r="D807" s="136"/>
    </row>
    <row r="808" spans="2:4">
      <c r="B808" s="135"/>
      <c r="C808" s="136"/>
      <c r="D808" s="136"/>
    </row>
    <row r="809" spans="2:4">
      <c r="B809" s="135"/>
      <c r="C809" s="136"/>
      <c r="D809" s="136"/>
    </row>
    <row r="810" spans="2:4">
      <c r="B810" s="135"/>
      <c r="C810" s="136"/>
      <c r="D810" s="136"/>
    </row>
    <row r="811" spans="2:4">
      <c r="B811" s="135"/>
      <c r="C811" s="136"/>
      <c r="D811" s="136"/>
    </row>
    <row r="812" spans="2:4">
      <c r="B812" s="135"/>
      <c r="C812" s="136"/>
      <c r="D812" s="136"/>
    </row>
    <row r="813" spans="2:4">
      <c r="B813" s="135"/>
      <c r="C813" s="136"/>
      <c r="D813" s="136"/>
    </row>
    <row r="814" spans="2:4">
      <c r="B814" s="135"/>
      <c r="C814" s="136"/>
      <c r="D814" s="136"/>
    </row>
    <row r="815" spans="2:4">
      <c r="B815" s="135"/>
      <c r="C815" s="136"/>
      <c r="D815" s="136"/>
    </row>
    <row r="816" spans="2:4">
      <c r="B816" s="135"/>
      <c r="C816" s="136"/>
      <c r="D816" s="136"/>
    </row>
    <row r="817" spans="2:4">
      <c r="B817" s="135"/>
      <c r="C817" s="136"/>
      <c r="D817" s="136"/>
    </row>
    <row r="818" spans="2:4">
      <c r="B818" s="135"/>
      <c r="C818" s="136"/>
      <c r="D818" s="136"/>
    </row>
    <row r="819" spans="2:4">
      <c r="B819" s="135"/>
      <c r="C819" s="136"/>
      <c r="D819" s="136"/>
    </row>
    <row r="820" spans="2:4">
      <c r="B820" s="135"/>
      <c r="C820" s="136"/>
      <c r="D820" s="136"/>
    </row>
    <row r="821" spans="2:4">
      <c r="B821" s="135"/>
      <c r="C821" s="136"/>
      <c r="D821" s="136"/>
    </row>
    <row r="822" spans="2:4">
      <c r="B822" s="135"/>
      <c r="C822" s="136"/>
      <c r="D822" s="136"/>
    </row>
    <row r="823" spans="2:4">
      <c r="B823" s="135"/>
      <c r="C823" s="136"/>
      <c r="D823" s="136"/>
    </row>
    <row r="824" spans="2:4">
      <c r="B824" s="135"/>
      <c r="C824" s="136"/>
      <c r="D824" s="136"/>
    </row>
    <row r="825" spans="2:4">
      <c r="B825" s="135"/>
      <c r="C825" s="136"/>
      <c r="D825" s="136"/>
    </row>
    <row r="826" spans="2:4">
      <c r="B826" s="135"/>
      <c r="C826" s="136"/>
      <c r="D826" s="136"/>
    </row>
    <row r="827" spans="2:4">
      <c r="B827" s="135"/>
      <c r="C827" s="136"/>
      <c r="D827" s="136"/>
    </row>
    <row r="828" spans="2:4">
      <c r="B828" s="135"/>
      <c r="C828" s="136"/>
      <c r="D828" s="136"/>
    </row>
    <row r="829" spans="2:4">
      <c r="B829" s="135"/>
      <c r="C829" s="136"/>
      <c r="D829" s="136"/>
    </row>
    <row r="830" spans="2:4">
      <c r="B830" s="135"/>
      <c r="C830" s="136"/>
      <c r="D830" s="136"/>
    </row>
    <row r="831" spans="2:4">
      <c r="B831" s="135"/>
      <c r="C831" s="136"/>
      <c r="D831" s="136"/>
    </row>
    <row r="832" spans="2:4">
      <c r="B832" s="135"/>
      <c r="C832" s="136"/>
      <c r="D832" s="136"/>
    </row>
    <row r="833" spans="2:4">
      <c r="B833" s="135"/>
      <c r="C833" s="136"/>
      <c r="D833" s="136"/>
    </row>
    <row r="834" spans="2:4">
      <c r="B834" s="135"/>
      <c r="C834" s="136"/>
      <c r="D834" s="136"/>
    </row>
    <row r="835" spans="2:4">
      <c r="B835" s="135"/>
      <c r="C835" s="136"/>
      <c r="D835" s="136"/>
    </row>
    <row r="836" spans="2:4">
      <c r="B836" s="135"/>
      <c r="C836" s="136"/>
      <c r="D836" s="136"/>
    </row>
    <row r="837" spans="2:4">
      <c r="B837" s="135"/>
      <c r="C837" s="136"/>
      <c r="D837" s="136"/>
    </row>
    <row r="838" spans="2:4">
      <c r="B838" s="135"/>
      <c r="C838" s="136"/>
      <c r="D838" s="136"/>
    </row>
    <row r="839" spans="2:4">
      <c r="B839" s="135"/>
      <c r="C839" s="136"/>
      <c r="D839" s="136"/>
    </row>
    <row r="840" spans="2:4">
      <c r="B840" s="135"/>
      <c r="C840" s="136"/>
      <c r="D840" s="136"/>
    </row>
    <row r="841" spans="2:4">
      <c r="B841" s="135"/>
      <c r="C841" s="136"/>
      <c r="D841" s="136"/>
    </row>
    <row r="842" spans="2:4">
      <c r="B842" s="135"/>
      <c r="C842" s="136"/>
      <c r="D842" s="136"/>
    </row>
    <row r="843" spans="2:4">
      <c r="B843" s="135"/>
      <c r="C843" s="136"/>
      <c r="D843" s="136"/>
    </row>
    <row r="844" spans="2:4">
      <c r="B844" s="135"/>
      <c r="C844" s="136"/>
      <c r="D844" s="136"/>
    </row>
    <row r="845" spans="2:4">
      <c r="B845" s="135"/>
      <c r="C845" s="136"/>
      <c r="D845" s="136"/>
    </row>
    <row r="846" spans="2:4">
      <c r="B846" s="135"/>
      <c r="C846" s="136"/>
      <c r="D846" s="136"/>
    </row>
    <row r="847" spans="2:4">
      <c r="B847" s="135"/>
      <c r="C847" s="136"/>
      <c r="D847" s="136"/>
    </row>
    <row r="848" spans="2:4">
      <c r="B848" s="135"/>
      <c r="C848" s="136"/>
      <c r="D848" s="136"/>
    </row>
    <row r="849" spans="2:4">
      <c r="B849" s="135"/>
      <c r="C849" s="136"/>
      <c r="D849" s="136"/>
    </row>
    <row r="850" spans="2:4">
      <c r="B850" s="135"/>
      <c r="C850" s="136"/>
      <c r="D850" s="136"/>
    </row>
    <row r="851" spans="2:4">
      <c r="B851" s="135"/>
      <c r="C851" s="136"/>
      <c r="D851" s="136"/>
    </row>
    <row r="852" spans="2:4">
      <c r="B852" s="135"/>
      <c r="C852" s="136"/>
      <c r="D852" s="136"/>
    </row>
    <row r="853" spans="2:4">
      <c r="B853" s="135"/>
      <c r="C853" s="136"/>
      <c r="D853" s="136"/>
    </row>
    <row r="854" spans="2:4">
      <c r="B854" s="135"/>
      <c r="C854" s="136"/>
      <c r="D854" s="136"/>
    </row>
    <row r="855" spans="2:4">
      <c r="B855" s="135"/>
      <c r="C855" s="136"/>
      <c r="D855" s="136"/>
    </row>
    <row r="856" spans="2:4">
      <c r="B856" s="135"/>
      <c r="C856" s="136"/>
      <c r="D856" s="136"/>
    </row>
    <row r="857" spans="2:4">
      <c r="B857" s="135"/>
      <c r="C857" s="136"/>
      <c r="D857" s="136"/>
    </row>
    <row r="858" spans="2:4">
      <c r="B858" s="135"/>
      <c r="C858" s="136"/>
      <c r="D858" s="136"/>
    </row>
    <row r="859" spans="2:4">
      <c r="B859" s="135"/>
      <c r="C859" s="136"/>
      <c r="D859" s="136"/>
    </row>
    <row r="860" spans="2:4">
      <c r="B860" s="135"/>
      <c r="C860" s="136"/>
      <c r="D860" s="136"/>
    </row>
    <row r="861" spans="2:4">
      <c r="B861" s="135"/>
      <c r="C861" s="136"/>
      <c r="D861" s="136"/>
    </row>
    <row r="862" spans="2:4">
      <c r="B862" s="135"/>
      <c r="C862" s="136"/>
      <c r="D862" s="136"/>
    </row>
    <row r="863" spans="2:4">
      <c r="B863" s="135"/>
      <c r="C863" s="136"/>
      <c r="D863" s="136"/>
    </row>
    <row r="864" spans="2:4">
      <c r="B864" s="135"/>
      <c r="C864" s="136"/>
      <c r="D864" s="136"/>
    </row>
    <row r="865" spans="2:4">
      <c r="B865" s="135"/>
      <c r="C865" s="136"/>
      <c r="D865" s="136"/>
    </row>
    <row r="866" spans="2:4">
      <c r="B866" s="135"/>
      <c r="C866" s="136"/>
      <c r="D866" s="136"/>
    </row>
    <row r="867" spans="2:4">
      <c r="B867" s="135"/>
      <c r="C867" s="136"/>
      <c r="D867" s="136"/>
    </row>
    <row r="868" spans="2:4">
      <c r="B868" s="135"/>
      <c r="C868" s="136"/>
      <c r="D868" s="136"/>
    </row>
    <row r="869" spans="2:4">
      <c r="B869" s="135"/>
      <c r="C869" s="136"/>
      <c r="D869" s="136"/>
    </row>
    <row r="870" spans="2:4">
      <c r="B870" s="135"/>
      <c r="C870" s="136"/>
      <c r="D870" s="136"/>
    </row>
    <row r="871" spans="2:4">
      <c r="B871" s="135"/>
      <c r="C871" s="136"/>
      <c r="D871" s="136"/>
    </row>
    <row r="872" spans="2:4">
      <c r="B872" s="135"/>
      <c r="C872" s="136"/>
      <c r="D872" s="136"/>
    </row>
    <row r="873" spans="2:4">
      <c r="B873" s="135"/>
      <c r="C873" s="136"/>
      <c r="D873" s="136"/>
    </row>
    <row r="874" spans="2:4">
      <c r="B874" s="135"/>
      <c r="C874" s="136"/>
      <c r="D874" s="136"/>
    </row>
    <row r="875" spans="2:4">
      <c r="B875" s="135"/>
      <c r="C875" s="136"/>
      <c r="D875" s="136"/>
    </row>
    <row r="876" spans="2:4">
      <c r="B876" s="135"/>
      <c r="C876" s="136"/>
      <c r="D876" s="136"/>
    </row>
    <row r="877" spans="2:4">
      <c r="B877" s="135"/>
      <c r="C877" s="136"/>
      <c r="D877" s="136"/>
    </row>
    <row r="878" spans="2:4">
      <c r="B878" s="135"/>
      <c r="C878" s="136"/>
      <c r="D878" s="136"/>
    </row>
    <row r="879" spans="2:4">
      <c r="B879" s="135"/>
      <c r="C879" s="136"/>
      <c r="D879" s="136"/>
    </row>
    <row r="880" spans="2:4">
      <c r="B880" s="135"/>
      <c r="C880" s="136"/>
      <c r="D880" s="136"/>
    </row>
    <row r="881" spans="2:4">
      <c r="B881" s="135"/>
      <c r="C881" s="136"/>
      <c r="D881" s="136"/>
    </row>
    <row r="882" spans="2:4">
      <c r="B882" s="135"/>
      <c r="C882" s="136"/>
      <c r="D882" s="136"/>
    </row>
    <row r="883" spans="2:4">
      <c r="B883" s="135"/>
      <c r="C883" s="136"/>
      <c r="D883" s="136"/>
    </row>
    <row r="884" spans="2:4">
      <c r="B884" s="135"/>
      <c r="C884" s="136"/>
      <c r="D884" s="136"/>
    </row>
    <row r="885" spans="2:4">
      <c r="B885" s="135"/>
      <c r="C885" s="136"/>
      <c r="D885" s="136"/>
    </row>
    <row r="886" spans="2:4">
      <c r="B886" s="135"/>
      <c r="C886" s="136"/>
      <c r="D886" s="136"/>
    </row>
    <row r="887" spans="2:4">
      <c r="B887" s="135"/>
      <c r="C887" s="136"/>
      <c r="D887" s="136"/>
    </row>
    <row r="888" spans="2:4">
      <c r="B888" s="135"/>
      <c r="C888" s="136"/>
      <c r="D888" s="136"/>
    </row>
    <row r="889" spans="2:4">
      <c r="B889" s="135"/>
      <c r="C889" s="136"/>
      <c r="D889" s="136"/>
    </row>
    <row r="890" spans="2:4">
      <c r="B890" s="135"/>
      <c r="C890" s="136"/>
      <c r="D890" s="136"/>
    </row>
    <row r="891" spans="2:4">
      <c r="B891" s="135"/>
      <c r="C891" s="136"/>
      <c r="D891" s="136"/>
    </row>
    <row r="892" spans="2:4">
      <c r="B892" s="135"/>
      <c r="C892" s="136"/>
      <c r="D892" s="136"/>
    </row>
    <row r="893" spans="2:4">
      <c r="B893" s="135"/>
      <c r="C893" s="136"/>
      <c r="D893" s="136"/>
    </row>
    <row r="894" spans="2:4">
      <c r="B894" s="135"/>
      <c r="C894" s="136"/>
      <c r="D894" s="136"/>
    </row>
    <row r="895" spans="2:4">
      <c r="B895" s="135"/>
      <c r="C895" s="136"/>
      <c r="D895" s="136"/>
    </row>
    <row r="896" spans="2:4">
      <c r="B896" s="135"/>
      <c r="C896" s="136"/>
      <c r="D896" s="136"/>
    </row>
    <row r="897" spans="2:4">
      <c r="B897" s="135"/>
      <c r="C897" s="136"/>
      <c r="D897" s="136"/>
    </row>
    <row r="898" spans="2:4">
      <c r="B898" s="135"/>
      <c r="C898" s="136"/>
      <c r="D898" s="136"/>
    </row>
    <row r="899" spans="2:4">
      <c r="B899" s="135"/>
      <c r="C899" s="136"/>
      <c r="D899" s="136"/>
    </row>
    <row r="900" spans="2:4">
      <c r="B900" s="135"/>
      <c r="C900" s="136"/>
      <c r="D900" s="136"/>
    </row>
    <row r="901" spans="2:4">
      <c r="B901" s="135"/>
      <c r="C901" s="136"/>
      <c r="D901" s="136"/>
    </row>
    <row r="902" spans="2:4">
      <c r="B902" s="135"/>
      <c r="C902" s="136"/>
      <c r="D902" s="136"/>
    </row>
    <row r="903" spans="2:4">
      <c r="B903" s="135"/>
      <c r="C903" s="136"/>
      <c r="D903" s="136"/>
    </row>
    <row r="904" spans="2:4">
      <c r="B904" s="135"/>
      <c r="C904" s="136"/>
      <c r="D904" s="136"/>
    </row>
    <row r="905" spans="2:4">
      <c r="B905" s="135"/>
      <c r="C905" s="136"/>
      <c r="D905" s="136"/>
    </row>
    <row r="906" spans="2:4">
      <c r="B906" s="135"/>
      <c r="C906" s="136"/>
      <c r="D906" s="136"/>
    </row>
    <row r="907" spans="2:4">
      <c r="B907" s="135"/>
      <c r="C907" s="136"/>
      <c r="D907" s="136"/>
    </row>
    <row r="908" spans="2:4">
      <c r="B908" s="135"/>
      <c r="C908" s="136"/>
      <c r="D908" s="136"/>
    </row>
    <row r="909" spans="2:4">
      <c r="B909" s="135"/>
      <c r="C909" s="136"/>
      <c r="D909" s="136"/>
    </row>
    <row r="910" spans="2:4">
      <c r="B910" s="135"/>
      <c r="C910" s="136"/>
      <c r="D910" s="136"/>
    </row>
    <row r="911" spans="2:4">
      <c r="B911" s="135"/>
      <c r="C911" s="136"/>
      <c r="D911" s="136"/>
    </row>
    <row r="912" spans="2:4">
      <c r="B912" s="135"/>
      <c r="C912" s="136"/>
      <c r="D912" s="136"/>
    </row>
    <row r="913" spans="2:4">
      <c r="B913" s="135"/>
      <c r="C913" s="136"/>
      <c r="D913" s="136"/>
    </row>
    <row r="914" spans="2:4">
      <c r="B914" s="135"/>
      <c r="C914" s="136"/>
      <c r="D914" s="136"/>
    </row>
    <row r="915" spans="2:4">
      <c r="B915" s="135"/>
      <c r="C915" s="136"/>
      <c r="D915" s="136"/>
    </row>
    <row r="916" spans="2:4">
      <c r="B916" s="135"/>
      <c r="C916" s="136"/>
      <c r="D916" s="136"/>
    </row>
    <row r="917" spans="2:4">
      <c r="B917" s="135"/>
      <c r="C917" s="136"/>
      <c r="D917" s="136"/>
    </row>
    <row r="918" spans="2:4">
      <c r="B918" s="135"/>
      <c r="C918" s="136"/>
      <c r="D918" s="136"/>
    </row>
    <row r="919" spans="2:4">
      <c r="B919" s="135"/>
      <c r="C919" s="136"/>
      <c r="D919" s="136"/>
    </row>
    <row r="920" spans="2:4">
      <c r="B920" s="135"/>
      <c r="C920" s="136"/>
      <c r="D920" s="136"/>
    </row>
    <row r="921" spans="2:4">
      <c r="B921" s="135"/>
      <c r="C921" s="136"/>
      <c r="D921" s="136"/>
    </row>
    <row r="922" spans="2:4">
      <c r="B922" s="135"/>
      <c r="C922" s="136"/>
      <c r="D922" s="136"/>
    </row>
    <row r="923" spans="2:4">
      <c r="B923" s="135"/>
      <c r="C923" s="136"/>
      <c r="D923" s="136"/>
    </row>
    <row r="924" spans="2:4">
      <c r="B924" s="135"/>
      <c r="C924" s="136"/>
      <c r="D924" s="136"/>
    </row>
    <row r="925" spans="2:4">
      <c r="B925" s="135"/>
      <c r="C925" s="136"/>
      <c r="D925" s="136"/>
    </row>
    <row r="926" spans="2:4">
      <c r="B926" s="135"/>
      <c r="C926" s="136"/>
      <c r="D926" s="136"/>
    </row>
    <row r="927" spans="2:4">
      <c r="B927" s="135"/>
      <c r="C927" s="136"/>
      <c r="D927" s="136"/>
    </row>
    <row r="928" spans="2:4">
      <c r="B928" s="135"/>
      <c r="C928" s="136"/>
      <c r="D928" s="136"/>
    </row>
    <row r="929" spans="2:4">
      <c r="B929" s="135"/>
      <c r="C929" s="136"/>
      <c r="D929" s="136"/>
    </row>
    <row r="930" spans="2:4">
      <c r="B930" s="135"/>
      <c r="C930" s="136"/>
      <c r="D930" s="136"/>
    </row>
    <row r="931" spans="2:4">
      <c r="B931" s="135"/>
      <c r="C931" s="136"/>
      <c r="D931" s="136"/>
    </row>
    <row r="932" spans="2:4">
      <c r="B932" s="135"/>
      <c r="C932" s="136"/>
      <c r="D932" s="136"/>
    </row>
    <row r="933" spans="2:4">
      <c r="B933" s="135"/>
      <c r="C933" s="136"/>
      <c r="D933" s="136"/>
    </row>
    <row r="934" spans="2:4">
      <c r="B934" s="135"/>
      <c r="C934" s="136"/>
      <c r="D934" s="136"/>
    </row>
    <row r="935" spans="2:4">
      <c r="B935" s="135"/>
      <c r="C935" s="136"/>
      <c r="D935" s="136"/>
    </row>
    <row r="936" spans="2:4">
      <c r="B936" s="135"/>
      <c r="C936" s="136"/>
      <c r="D936" s="136"/>
    </row>
    <row r="937" spans="2:4">
      <c r="B937" s="135"/>
      <c r="C937" s="136"/>
      <c r="D937" s="136"/>
    </row>
    <row r="938" spans="2:4">
      <c r="B938" s="135"/>
      <c r="C938" s="136"/>
      <c r="D938" s="136"/>
    </row>
    <row r="939" spans="2:4">
      <c r="B939" s="135"/>
      <c r="C939" s="136"/>
      <c r="D939" s="136"/>
    </row>
    <row r="940" spans="2:4">
      <c r="B940" s="135"/>
      <c r="C940" s="136"/>
      <c r="D940" s="136"/>
    </row>
    <row r="941" spans="2:4">
      <c r="B941" s="135"/>
      <c r="C941" s="136"/>
      <c r="D941" s="136"/>
    </row>
    <row r="942" spans="2:4">
      <c r="B942" s="135"/>
      <c r="C942" s="136"/>
      <c r="D942" s="136"/>
    </row>
    <row r="943" spans="2:4">
      <c r="B943" s="135"/>
      <c r="C943" s="136"/>
      <c r="D943" s="136"/>
    </row>
    <row r="944" spans="2:4">
      <c r="B944" s="135"/>
      <c r="C944" s="136"/>
      <c r="D944" s="136"/>
    </row>
    <row r="945" spans="2:4">
      <c r="B945" s="135"/>
      <c r="C945" s="136"/>
      <c r="D945" s="136"/>
    </row>
    <row r="946" spans="2:4">
      <c r="B946" s="135"/>
      <c r="C946" s="136"/>
      <c r="D946" s="136"/>
    </row>
    <row r="947" spans="2:4">
      <c r="B947" s="135"/>
      <c r="C947" s="136"/>
      <c r="D947" s="136"/>
    </row>
    <row r="948" spans="2:4">
      <c r="B948" s="135"/>
      <c r="C948" s="136"/>
      <c r="D948" s="136"/>
    </row>
    <row r="949" spans="2:4">
      <c r="B949" s="135"/>
      <c r="C949" s="136"/>
      <c r="D949" s="136"/>
    </row>
    <row r="950" spans="2:4">
      <c r="B950" s="135"/>
      <c r="C950" s="136"/>
      <c r="D950" s="136"/>
    </row>
    <row r="951" spans="2:4">
      <c r="B951" s="135"/>
      <c r="C951" s="136"/>
      <c r="D951" s="136"/>
    </row>
    <row r="952" spans="2:4">
      <c r="B952" s="135"/>
      <c r="C952" s="136"/>
      <c r="D952" s="136"/>
    </row>
    <row r="953" spans="2:4">
      <c r="B953" s="135"/>
      <c r="C953" s="136"/>
      <c r="D953" s="136"/>
    </row>
    <row r="954" spans="2:4">
      <c r="B954" s="135"/>
      <c r="C954" s="136"/>
      <c r="D954" s="136"/>
    </row>
    <row r="955" spans="2:4">
      <c r="B955" s="135"/>
      <c r="C955" s="136"/>
      <c r="D955" s="136"/>
    </row>
    <row r="956" spans="2:4">
      <c r="B956" s="135"/>
      <c r="C956" s="136"/>
      <c r="D956" s="136"/>
    </row>
    <row r="957" spans="2:4">
      <c r="B957" s="135"/>
      <c r="C957" s="136"/>
      <c r="D957" s="136"/>
    </row>
    <row r="958" spans="2:4">
      <c r="B958" s="135"/>
      <c r="C958" s="136"/>
      <c r="D958" s="136"/>
    </row>
    <row r="959" spans="2:4">
      <c r="B959" s="135"/>
      <c r="C959" s="136"/>
      <c r="D959" s="136"/>
    </row>
    <row r="960" spans="2:4">
      <c r="B960" s="135"/>
      <c r="C960" s="136"/>
      <c r="D960" s="136"/>
    </row>
    <row r="961" spans="2:4">
      <c r="B961" s="135"/>
      <c r="C961" s="136"/>
      <c r="D961" s="136"/>
    </row>
    <row r="962" spans="2:4">
      <c r="B962" s="135"/>
      <c r="C962" s="136"/>
      <c r="D962" s="136"/>
    </row>
    <row r="963" spans="2:4">
      <c r="B963" s="135"/>
      <c r="C963" s="136"/>
      <c r="D963" s="136"/>
    </row>
    <row r="964" spans="2:4">
      <c r="B964" s="135"/>
      <c r="C964" s="136"/>
      <c r="D964" s="136"/>
    </row>
    <row r="965" spans="2:4">
      <c r="B965" s="135"/>
      <c r="C965" s="136"/>
      <c r="D965" s="136"/>
    </row>
    <row r="966" spans="2:4">
      <c r="B966" s="135"/>
      <c r="C966" s="136"/>
      <c r="D966" s="136"/>
    </row>
    <row r="967" spans="2:4">
      <c r="B967" s="135"/>
      <c r="C967" s="136"/>
      <c r="D967" s="136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149</v>
      </c>
      <c r="C1" s="77" t="s" vm="1">
        <v>230</v>
      </c>
    </row>
    <row r="2" spans="2:16">
      <c r="B2" s="56" t="s">
        <v>148</v>
      </c>
      <c r="C2" s="77" t="s">
        <v>231</v>
      </c>
    </row>
    <row r="3" spans="2:16">
      <c r="B3" s="56" t="s">
        <v>150</v>
      </c>
      <c r="C3" s="77" t="s">
        <v>232</v>
      </c>
    </row>
    <row r="4" spans="2:16">
      <c r="B4" s="56" t="s">
        <v>151</v>
      </c>
      <c r="C4" s="77">
        <v>9453</v>
      </c>
    </row>
    <row r="6" spans="2:16" ht="26.25" customHeight="1">
      <c r="B6" s="166" t="s">
        <v>187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8"/>
    </row>
    <row r="7" spans="2:16" s="3" customFormat="1" ht="78.75">
      <c r="B7" s="22" t="s">
        <v>119</v>
      </c>
      <c r="C7" s="30" t="s">
        <v>47</v>
      </c>
      <c r="D7" s="30" t="s">
        <v>68</v>
      </c>
      <c r="E7" s="30" t="s">
        <v>15</v>
      </c>
      <c r="F7" s="30" t="s">
        <v>69</v>
      </c>
      <c r="G7" s="30" t="s">
        <v>105</v>
      </c>
      <c r="H7" s="30" t="s">
        <v>18</v>
      </c>
      <c r="I7" s="30" t="s">
        <v>104</v>
      </c>
      <c r="J7" s="30" t="s">
        <v>17</v>
      </c>
      <c r="K7" s="30" t="s">
        <v>185</v>
      </c>
      <c r="L7" s="30" t="s">
        <v>211</v>
      </c>
      <c r="M7" s="30" t="s">
        <v>186</v>
      </c>
      <c r="N7" s="30" t="s">
        <v>62</v>
      </c>
      <c r="O7" s="30" t="s">
        <v>152</v>
      </c>
      <c r="P7" s="31" t="s">
        <v>154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213</v>
      </c>
      <c r="M8" s="32" t="s">
        <v>209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37" t="s">
        <v>222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37" t="s">
        <v>115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37" t="s">
        <v>212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35"/>
      <c r="C110" s="135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</row>
    <row r="111" spans="2:16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2:16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</row>
    <row r="113" spans="2:16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</row>
    <row r="114" spans="2:16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</row>
    <row r="115" spans="2:16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</row>
    <row r="116" spans="2:16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2:16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</row>
    <row r="118" spans="2:16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</row>
    <row r="119" spans="2:16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</row>
    <row r="120" spans="2:16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</row>
    <row r="121" spans="2:16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</row>
    <row r="122" spans="2:16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</row>
    <row r="123" spans="2:16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</row>
    <row r="124" spans="2:16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</row>
    <row r="125" spans="2:16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</row>
    <row r="126" spans="2:16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</row>
    <row r="127" spans="2:16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</row>
    <row r="128" spans="2:16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</row>
    <row r="129" spans="2:16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</row>
    <row r="130" spans="2:16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</row>
    <row r="131" spans="2:16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</row>
    <row r="132" spans="2:16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</row>
    <row r="133" spans="2:16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2:16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</row>
    <row r="135" spans="2:16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</row>
    <row r="136" spans="2:16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</row>
    <row r="137" spans="2:16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</row>
    <row r="138" spans="2:16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</row>
    <row r="139" spans="2:16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</row>
    <row r="140" spans="2:16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</row>
    <row r="141" spans="2:16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</row>
    <row r="142" spans="2:16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</row>
    <row r="143" spans="2:16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</row>
    <row r="144" spans="2:16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2:16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2:16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2:16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2:16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2:16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2:16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</row>
    <row r="151" spans="2:16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</row>
    <row r="152" spans="2:16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2:16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</row>
    <row r="154" spans="2:16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</row>
    <row r="155" spans="2:16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</row>
    <row r="156" spans="2:16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2:16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</row>
    <row r="158" spans="2:16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</row>
    <row r="159" spans="2:16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</row>
    <row r="160" spans="2:16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2:16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</row>
    <row r="162" spans="2:16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</row>
    <row r="163" spans="2:16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</row>
    <row r="164" spans="2:16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</row>
    <row r="165" spans="2:16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</row>
    <row r="166" spans="2:16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</row>
    <row r="167" spans="2:16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</row>
    <row r="168" spans="2:16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</row>
    <row r="169" spans="2:16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</row>
    <row r="170" spans="2:16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</row>
    <row r="171" spans="2:16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</row>
    <row r="172" spans="2:16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</row>
    <row r="173" spans="2:16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</row>
    <row r="174" spans="2:16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</row>
    <row r="175" spans="2:16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</row>
    <row r="176" spans="2:16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</row>
    <row r="177" spans="2:16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</row>
    <row r="178" spans="2:16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</row>
    <row r="179" spans="2:16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</row>
    <row r="180" spans="2:16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</row>
    <row r="181" spans="2:16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</row>
    <row r="182" spans="2:16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</row>
    <row r="183" spans="2:16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</row>
    <row r="184" spans="2:16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</row>
    <row r="185" spans="2:16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</row>
    <row r="186" spans="2:16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</row>
    <row r="187" spans="2:16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</row>
    <row r="188" spans="2:16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</row>
    <row r="189" spans="2:16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</row>
    <row r="190" spans="2:16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</row>
    <row r="191" spans="2:16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</row>
    <row r="192" spans="2:16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</row>
    <row r="193" spans="2:16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</row>
    <row r="194" spans="2:16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</row>
    <row r="195" spans="2:16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</row>
    <row r="196" spans="2:16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</row>
    <row r="197" spans="2:16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</row>
    <row r="198" spans="2:16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</row>
    <row r="199" spans="2:16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</row>
    <row r="200" spans="2:16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</row>
    <row r="201" spans="2:16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</row>
    <row r="202" spans="2:16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</row>
    <row r="203" spans="2:16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</row>
    <row r="204" spans="2:16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</row>
    <row r="205" spans="2:16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</row>
    <row r="206" spans="2:16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</row>
    <row r="207" spans="2:16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</row>
    <row r="208" spans="2:16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</row>
    <row r="209" spans="2:16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</row>
    <row r="210" spans="2:16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</row>
    <row r="211" spans="2:16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</row>
    <row r="212" spans="2:16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</row>
    <row r="213" spans="2:16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</row>
    <row r="214" spans="2:16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</row>
    <row r="215" spans="2:16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</row>
    <row r="216" spans="2:16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</row>
    <row r="217" spans="2:16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1"/>
  <sheetViews>
    <sheetView rightToLeft="1" zoomScale="70" zoomScaleNormal="70" workbookViewId="0">
      <selection activeCell="O15" sqref="O15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12.7109375" style="1" customWidth="1"/>
    <col min="9" max="9" width="7.5703125" style="1" bestFit="1" customWidth="1"/>
    <col min="10" max="10" width="12.5703125" style="1" customWidth="1"/>
    <col min="11" max="11" width="12" style="1" customWidth="1"/>
    <col min="12" max="12" width="9" style="1" customWidth="1"/>
    <col min="13" max="16384" width="9.140625" style="1"/>
  </cols>
  <sheetData>
    <row r="1" spans="2:12">
      <c r="B1" s="56" t="s">
        <v>149</v>
      </c>
      <c r="C1" s="77" t="s" vm="1">
        <v>230</v>
      </c>
    </row>
    <row r="2" spans="2:12">
      <c r="B2" s="56" t="s">
        <v>148</v>
      </c>
      <c r="C2" s="77" t="s">
        <v>231</v>
      </c>
    </row>
    <row r="3" spans="2:12">
      <c r="B3" s="56" t="s">
        <v>150</v>
      </c>
      <c r="C3" s="77" t="s">
        <v>232</v>
      </c>
    </row>
    <row r="4" spans="2:12">
      <c r="B4" s="56" t="s">
        <v>151</v>
      </c>
      <c r="C4" s="77">
        <v>9453</v>
      </c>
    </row>
    <row r="6" spans="2:12" ht="26.25" customHeight="1">
      <c r="B6" s="155" t="s">
        <v>176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2:12" s="3" customFormat="1" ht="63">
      <c r="B7" s="12" t="s">
        <v>118</v>
      </c>
      <c r="C7" s="13" t="s">
        <v>47</v>
      </c>
      <c r="D7" s="13" t="s">
        <v>120</v>
      </c>
      <c r="E7" s="13" t="s">
        <v>15</v>
      </c>
      <c r="F7" s="13" t="s">
        <v>69</v>
      </c>
      <c r="G7" s="13" t="s">
        <v>104</v>
      </c>
      <c r="H7" s="13" t="s">
        <v>17</v>
      </c>
      <c r="I7" s="13" t="s">
        <v>19</v>
      </c>
      <c r="J7" s="13" t="s">
        <v>65</v>
      </c>
      <c r="K7" s="13" t="s">
        <v>152</v>
      </c>
      <c r="L7" s="13" t="s">
        <v>153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209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78" t="s">
        <v>46</v>
      </c>
      <c r="C10" s="79"/>
      <c r="D10" s="79"/>
      <c r="E10" s="79"/>
      <c r="F10" s="79"/>
      <c r="G10" s="79"/>
      <c r="H10" s="79"/>
      <c r="I10" s="79"/>
      <c r="J10" s="87">
        <f>J11</f>
        <v>22838.002042763095</v>
      </c>
      <c r="K10" s="88">
        <f>J10/$J$10</f>
        <v>1</v>
      </c>
      <c r="L10" s="91">
        <f>J10/'[5]סכום נכסי הקרן'!$C$42</f>
        <v>0.12344591775788316</v>
      </c>
    </row>
    <row r="11" spans="2:12">
      <c r="B11" s="80" t="s">
        <v>201</v>
      </c>
      <c r="C11" s="81"/>
      <c r="D11" s="81"/>
      <c r="E11" s="81"/>
      <c r="F11" s="81"/>
      <c r="G11" s="81"/>
      <c r="H11" s="81"/>
      <c r="I11" s="81"/>
      <c r="J11" s="90">
        <f>J12+J20</f>
        <v>22838.002042763095</v>
      </c>
      <c r="K11" s="91">
        <f>J11/$J$10</f>
        <v>1</v>
      </c>
      <c r="L11" s="91">
        <f>J11/'[5]סכום נכסי הקרן'!$C$42</f>
        <v>0.12344591775788316</v>
      </c>
    </row>
    <row r="12" spans="2:12">
      <c r="B12" s="99" t="s">
        <v>44</v>
      </c>
      <c r="C12" s="81"/>
      <c r="D12" s="81"/>
      <c r="E12" s="81"/>
      <c r="F12" s="81"/>
      <c r="G12" s="81"/>
      <c r="H12" s="81"/>
      <c r="I12" s="81"/>
      <c r="J12" s="90">
        <f>SUM(J13:J18)</f>
        <v>19077.087616710996</v>
      </c>
      <c r="K12" s="91">
        <f t="shared" ref="K12:K18" si="0">J12/$J$10</f>
        <v>0.83532209082870024</v>
      </c>
      <c r="L12" s="91">
        <f>J12/'[5]סכום נכסי הקרן'!$C$42</f>
        <v>0.10311710212578275</v>
      </c>
    </row>
    <row r="13" spans="2:12">
      <c r="B13" s="86" t="s">
        <v>2021</v>
      </c>
      <c r="C13" s="83" t="s">
        <v>2022</v>
      </c>
      <c r="D13" s="83">
        <v>11</v>
      </c>
      <c r="E13" s="83" t="s">
        <v>317</v>
      </c>
      <c r="F13" s="83" t="s">
        <v>318</v>
      </c>
      <c r="G13" s="96" t="s">
        <v>136</v>
      </c>
      <c r="H13" s="97">
        <v>0</v>
      </c>
      <c r="I13" s="97">
        <v>0</v>
      </c>
      <c r="J13" s="93">
        <v>68.216563914000005</v>
      </c>
      <c r="K13" s="94">
        <f t="shared" si="0"/>
        <v>2.9869759966860351E-3</v>
      </c>
      <c r="L13" s="94">
        <f>J13/'[5]סכום נכסי הקרן'!$C$42</f>
        <v>3.6872999323167539E-4</v>
      </c>
    </row>
    <row r="14" spans="2:12">
      <c r="B14" s="86" t="s">
        <v>2023</v>
      </c>
      <c r="C14" s="83" t="s">
        <v>2024</v>
      </c>
      <c r="D14" s="83">
        <v>12</v>
      </c>
      <c r="E14" s="83" t="s">
        <v>317</v>
      </c>
      <c r="F14" s="83" t="s">
        <v>318</v>
      </c>
      <c r="G14" s="96" t="s">
        <v>136</v>
      </c>
      <c r="H14" s="97">
        <v>0</v>
      </c>
      <c r="I14" s="97">
        <v>0</v>
      </c>
      <c r="J14" s="93">
        <v>12.962059999999999</v>
      </c>
      <c r="K14" s="94">
        <f t="shared" si="0"/>
        <v>5.6756541030730909E-4</v>
      </c>
      <c r="L14" s="94">
        <f>J14/'[5]סכום נכסי הקרן'!$C$42</f>
        <v>7.006363296301529E-5</v>
      </c>
    </row>
    <row r="15" spans="2:12">
      <c r="B15" s="86" t="s">
        <v>2023</v>
      </c>
      <c r="C15" s="83" t="s">
        <v>2025</v>
      </c>
      <c r="D15" s="83">
        <v>12</v>
      </c>
      <c r="E15" s="83" t="s">
        <v>317</v>
      </c>
      <c r="F15" s="83" t="s">
        <v>318</v>
      </c>
      <c r="G15" s="96" t="s">
        <v>136</v>
      </c>
      <c r="H15" s="97">
        <v>0</v>
      </c>
      <c r="I15" s="97">
        <v>0</v>
      </c>
      <c r="J15" s="93">
        <v>281.51808674899996</v>
      </c>
      <c r="K15" s="94">
        <f t="shared" si="0"/>
        <v>1.2326738837393502E-2</v>
      </c>
      <c r="L15" s="94">
        <f>J15/'[5]סכום נכסי הקרן'!$C$42</f>
        <v>1.5216855887437825E-3</v>
      </c>
    </row>
    <row r="16" spans="2:12">
      <c r="B16" s="86" t="s">
        <v>2026</v>
      </c>
      <c r="C16" s="83" t="s">
        <v>2027</v>
      </c>
      <c r="D16" s="83">
        <v>10</v>
      </c>
      <c r="E16" s="83" t="s">
        <v>317</v>
      </c>
      <c r="F16" s="83" t="s">
        <v>318</v>
      </c>
      <c r="G16" s="96" t="s">
        <v>136</v>
      </c>
      <c r="H16" s="97">
        <v>0</v>
      </c>
      <c r="I16" s="97">
        <v>0</v>
      </c>
      <c r="J16" s="93">
        <v>3505.4940000000001</v>
      </c>
      <c r="K16" s="94">
        <f t="shared" si="0"/>
        <v>0.15349389992330004</v>
      </c>
      <c r="L16" s="94">
        <f>J16/'[5]סכום נכסי הקרן'!$C$42</f>
        <v>1.8948195346268445E-2</v>
      </c>
    </row>
    <row r="17" spans="2:12">
      <c r="B17" s="86" t="s">
        <v>2026</v>
      </c>
      <c r="C17" s="83" t="s">
        <v>2028</v>
      </c>
      <c r="D17" s="83">
        <v>10</v>
      </c>
      <c r="E17" s="83" t="s">
        <v>317</v>
      </c>
      <c r="F17" s="83" t="s">
        <v>318</v>
      </c>
      <c r="G17" s="96" t="s">
        <v>136</v>
      </c>
      <c r="H17" s="97">
        <v>0</v>
      </c>
      <c r="I17" s="97">
        <v>0</v>
      </c>
      <c r="J17" s="93">
        <v>15009.05</v>
      </c>
      <c r="K17" s="94">
        <f t="shared" si="0"/>
        <v>0.65719628065083158</v>
      </c>
      <c r="L17" s="94">
        <f>J17/'[5]סכום נכסי הקרן'!$C$42</f>
        <v>8.1128198012009253E-2</v>
      </c>
    </row>
    <row r="18" spans="2:12">
      <c r="B18" s="86" t="s">
        <v>2029</v>
      </c>
      <c r="C18" s="83" t="s">
        <v>2030</v>
      </c>
      <c r="D18" s="83">
        <v>20</v>
      </c>
      <c r="E18" s="83" t="s">
        <v>317</v>
      </c>
      <c r="F18" s="83" t="s">
        <v>318</v>
      </c>
      <c r="G18" s="96" t="s">
        <v>136</v>
      </c>
      <c r="H18" s="97">
        <v>0</v>
      </c>
      <c r="I18" s="97">
        <v>0</v>
      </c>
      <c r="J18" s="93">
        <v>199.84690604799999</v>
      </c>
      <c r="K18" s="94">
        <f t="shared" si="0"/>
        <v>8.7506300101819756E-3</v>
      </c>
      <c r="L18" s="94">
        <f>J18/'[5]סכום נכסי הקרן'!$C$42</f>
        <v>1.0802295525665884E-3</v>
      </c>
    </row>
    <row r="19" spans="2:12">
      <c r="B19" s="82"/>
      <c r="C19" s="83"/>
      <c r="D19" s="83"/>
      <c r="E19" s="83"/>
      <c r="F19" s="83"/>
      <c r="G19" s="83"/>
      <c r="H19" s="83"/>
      <c r="I19" s="83"/>
      <c r="J19" s="83"/>
      <c r="K19" s="94"/>
      <c r="L19" s="83"/>
    </row>
    <row r="20" spans="2:12">
      <c r="B20" s="99" t="s">
        <v>45</v>
      </c>
      <c r="C20" s="81"/>
      <c r="D20" s="81"/>
      <c r="E20" s="81"/>
      <c r="F20" s="81"/>
      <c r="G20" s="81"/>
      <c r="H20" s="81"/>
      <c r="I20" s="81"/>
      <c r="J20" s="90">
        <f>SUM(J21:J46)</f>
        <v>3760.9144260520998</v>
      </c>
      <c r="K20" s="91">
        <f>J20/$J$10</f>
        <v>0.16467790917129979</v>
      </c>
      <c r="L20" s="91">
        <f>J20/'[5]סכום נכסי הקרן'!$C$42</f>
        <v>2.0328815632100428E-2</v>
      </c>
    </row>
    <row r="21" spans="2:12">
      <c r="B21" s="86" t="s">
        <v>2023</v>
      </c>
      <c r="C21" s="83" t="s">
        <v>2032</v>
      </c>
      <c r="D21" s="83">
        <v>12</v>
      </c>
      <c r="E21" s="83" t="s">
        <v>317</v>
      </c>
      <c r="F21" s="83" t="s">
        <v>318</v>
      </c>
      <c r="G21" s="96" t="s">
        <v>135</v>
      </c>
      <c r="H21" s="97">
        <v>0</v>
      </c>
      <c r="I21" s="97">
        <v>0</v>
      </c>
      <c r="J21" s="93">
        <v>44.017124715000001</v>
      </c>
      <c r="K21" s="94">
        <f t="shared" ref="K21:K46" si="1">J21/$J$10</f>
        <v>1.9273632007116904E-3</v>
      </c>
      <c r="L21" s="94">
        <f>J21/'[5]סכום נכסי הקרן'!$C$42</f>
        <v>2.3792511916462578E-4</v>
      </c>
    </row>
    <row r="22" spans="2:12">
      <c r="B22" s="86" t="s">
        <v>2023</v>
      </c>
      <c r="C22" s="83" t="s">
        <v>2033</v>
      </c>
      <c r="D22" s="83">
        <v>12</v>
      </c>
      <c r="E22" s="83" t="s">
        <v>317</v>
      </c>
      <c r="F22" s="83" t="s">
        <v>318</v>
      </c>
      <c r="G22" s="96" t="s">
        <v>144</v>
      </c>
      <c r="H22" s="97">
        <v>0</v>
      </c>
      <c r="I22" s="97">
        <v>0</v>
      </c>
      <c r="J22" s="93">
        <v>2.8971599999999998E-4</v>
      </c>
      <c r="K22" s="94">
        <f t="shared" si="1"/>
        <v>1.2685698138458884E-8</v>
      </c>
      <c r="L22" s="94">
        <f>J22/'[5]סכום נכסי הקרן'!$C$42</f>
        <v>1.565997649101527E-9</v>
      </c>
    </row>
    <row r="23" spans="2:12">
      <c r="B23" s="86" t="s">
        <v>2023</v>
      </c>
      <c r="C23" s="83" t="s">
        <v>2034</v>
      </c>
      <c r="D23" s="83">
        <v>12</v>
      </c>
      <c r="E23" s="83" t="s">
        <v>317</v>
      </c>
      <c r="F23" s="83" t="s">
        <v>318</v>
      </c>
      <c r="G23" s="96" t="s">
        <v>138</v>
      </c>
      <c r="H23" s="97">
        <v>0</v>
      </c>
      <c r="I23" s="97">
        <v>0</v>
      </c>
      <c r="J23" s="93">
        <v>8.0991342000000008E-2</v>
      </c>
      <c r="K23" s="94">
        <f t="shared" si="1"/>
        <v>3.5463409561111123E-6</v>
      </c>
      <c r="L23" s="94">
        <f>J23/'[5]סכום נכסי הקרן'!$C$42</f>
        <v>4.3778131400950513E-7</v>
      </c>
    </row>
    <row r="24" spans="2:12">
      <c r="B24" s="86" t="s">
        <v>2023</v>
      </c>
      <c r="C24" s="83" t="s">
        <v>2035</v>
      </c>
      <c r="D24" s="83">
        <v>12</v>
      </c>
      <c r="E24" s="83" t="s">
        <v>317</v>
      </c>
      <c r="F24" s="83" t="s">
        <v>318</v>
      </c>
      <c r="G24" s="96" t="s">
        <v>137</v>
      </c>
      <c r="H24" s="97">
        <v>0</v>
      </c>
      <c r="I24" s="97">
        <v>0</v>
      </c>
      <c r="J24" s="93">
        <v>5.4520811000000002E-2</v>
      </c>
      <c r="K24" s="94">
        <f t="shared" si="1"/>
        <v>2.3872846187644751E-6</v>
      </c>
      <c r="L24" s="94">
        <f>J24/'[5]סכום נכסי הקרן'!$C$42</f>
        <v>2.9470054071265886E-7</v>
      </c>
    </row>
    <row r="25" spans="2:12">
      <c r="B25" s="86" t="s">
        <v>2026</v>
      </c>
      <c r="C25" s="83" t="s">
        <v>2036</v>
      </c>
      <c r="D25" s="83">
        <v>10</v>
      </c>
      <c r="E25" s="83" t="s">
        <v>317</v>
      </c>
      <c r="F25" s="83" t="s">
        <v>318</v>
      </c>
      <c r="G25" s="96" t="s">
        <v>1461</v>
      </c>
      <c r="H25" s="97">
        <v>0</v>
      </c>
      <c r="I25" s="97">
        <v>0</v>
      </c>
      <c r="J25" s="93">
        <v>-8.0215010000000003E-3</v>
      </c>
      <c r="K25" s="94">
        <f t="shared" si="1"/>
        <v>-3.512347965019056E-7</v>
      </c>
      <c r="L25" s="94">
        <f>J25/'[5]סכום נכסי הקרן'!$C$42</f>
        <v>-4.3358501802681072E-8</v>
      </c>
    </row>
    <row r="26" spans="2:12">
      <c r="B26" s="86" t="s">
        <v>2026</v>
      </c>
      <c r="C26" s="83" t="s">
        <v>2037</v>
      </c>
      <c r="D26" s="83">
        <v>10</v>
      </c>
      <c r="E26" s="83" t="s">
        <v>317</v>
      </c>
      <c r="F26" s="83" t="s">
        <v>318</v>
      </c>
      <c r="G26" s="96" t="s">
        <v>137</v>
      </c>
      <c r="H26" s="97">
        <v>0</v>
      </c>
      <c r="I26" s="97">
        <v>0</v>
      </c>
      <c r="J26" s="93">
        <v>0.53248000000000006</v>
      </c>
      <c r="K26" s="94">
        <f t="shared" si="1"/>
        <v>2.331552466818052E-5</v>
      </c>
      <c r="L26" s="94">
        <f>J26/'[5]סכום נכסי הקרן'!$C$42</f>
        <v>2.8782063406701089E-6</v>
      </c>
    </row>
    <row r="27" spans="2:12">
      <c r="B27" s="86" t="s">
        <v>2026</v>
      </c>
      <c r="C27" s="83" t="s">
        <v>2038</v>
      </c>
      <c r="D27" s="83">
        <v>10</v>
      </c>
      <c r="E27" s="83" t="s">
        <v>317</v>
      </c>
      <c r="F27" s="83" t="s">
        <v>318</v>
      </c>
      <c r="G27" s="96" t="s">
        <v>139</v>
      </c>
      <c r="H27" s="97">
        <v>0</v>
      </c>
      <c r="I27" s="97">
        <v>0</v>
      </c>
      <c r="J27" s="93">
        <v>5.8599728159999991</v>
      </c>
      <c r="K27" s="94">
        <f t="shared" si="1"/>
        <v>2.5658868078860282E-4</v>
      </c>
      <c r="L27" s="94">
        <f>J27/'[5]סכום נכסי הקרן'!$C$42</f>
        <v>3.1674825186233602E-5</v>
      </c>
    </row>
    <row r="28" spans="2:12">
      <c r="B28" s="86" t="s">
        <v>2026</v>
      </c>
      <c r="C28" s="83" t="s">
        <v>2039</v>
      </c>
      <c r="D28" s="83">
        <v>10</v>
      </c>
      <c r="E28" s="83" t="s">
        <v>317</v>
      </c>
      <c r="F28" s="83" t="s">
        <v>318</v>
      </c>
      <c r="G28" s="96" t="s">
        <v>137</v>
      </c>
      <c r="H28" s="97">
        <v>0</v>
      </c>
      <c r="I28" s="97">
        <v>0</v>
      </c>
      <c r="J28" s="93">
        <v>0.62424032610000002</v>
      </c>
      <c r="K28" s="94">
        <f t="shared" si="1"/>
        <v>2.7333403549537263E-5</v>
      </c>
      <c r="L28" s="94">
        <f>J28/'[5]סכום נכסי הקרן'!$C$42</f>
        <v>3.3741970866192087E-6</v>
      </c>
    </row>
    <row r="29" spans="2:12">
      <c r="B29" s="86" t="s">
        <v>2026</v>
      </c>
      <c r="C29" s="83" t="s">
        <v>2040</v>
      </c>
      <c r="D29" s="83">
        <v>10</v>
      </c>
      <c r="E29" s="83" t="s">
        <v>317</v>
      </c>
      <c r="F29" s="83" t="s">
        <v>318</v>
      </c>
      <c r="G29" s="96" t="s">
        <v>141</v>
      </c>
      <c r="H29" s="97">
        <v>0</v>
      </c>
      <c r="I29" s="97">
        <v>0</v>
      </c>
      <c r="J29" s="93">
        <v>-2.6552962999999999E-2</v>
      </c>
      <c r="K29" s="94">
        <f t="shared" si="1"/>
        <v>-1.1626657599154608E-6</v>
      </c>
      <c r="L29" s="94">
        <f>J29/'[5]סכום נכסי הקרן'!$C$42</f>
        <v>-1.4352634177843069E-7</v>
      </c>
    </row>
    <row r="30" spans="2:12">
      <c r="B30" s="86" t="s">
        <v>2026</v>
      </c>
      <c r="C30" s="83" t="s">
        <v>2041</v>
      </c>
      <c r="D30" s="83">
        <v>10</v>
      </c>
      <c r="E30" s="83" t="s">
        <v>317</v>
      </c>
      <c r="F30" s="83" t="s">
        <v>318</v>
      </c>
      <c r="G30" s="96" t="s">
        <v>138</v>
      </c>
      <c r="H30" s="97">
        <v>0</v>
      </c>
      <c r="I30" s="97">
        <v>0</v>
      </c>
      <c r="J30" s="93">
        <v>4.1769835049999999</v>
      </c>
      <c r="K30" s="94">
        <f t="shared" si="1"/>
        <v>1.8289618755523327E-4</v>
      </c>
      <c r="L30" s="94">
        <f>J30/'[5]סכום נכסי הקרן'!$C$42</f>
        <v>2.2577787727173703E-5</v>
      </c>
    </row>
    <row r="31" spans="2:12">
      <c r="B31" s="86" t="s">
        <v>2026</v>
      </c>
      <c r="C31" s="83" t="s">
        <v>2042</v>
      </c>
      <c r="D31" s="83">
        <v>10</v>
      </c>
      <c r="E31" s="83" t="s">
        <v>317</v>
      </c>
      <c r="F31" s="83" t="s">
        <v>318</v>
      </c>
      <c r="G31" s="96" t="s">
        <v>144</v>
      </c>
      <c r="H31" s="97">
        <v>0</v>
      </c>
      <c r="I31" s="97">
        <v>0</v>
      </c>
      <c r="J31" s="93">
        <v>-3.0170450000000025E-3</v>
      </c>
      <c r="K31" s="94">
        <f t="shared" si="1"/>
        <v>-1.3210634600832098E-7</v>
      </c>
      <c r="L31" s="94">
        <f>J31/'[5]סכום נכסי הקרן'!$C$42</f>
        <v>-1.6307989124637648E-8</v>
      </c>
    </row>
    <row r="32" spans="2:12">
      <c r="B32" s="86" t="s">
        <v>2026</v>
      </c>
      <c r="C32" s="83" t="s">
        <v>2043</v>
      </c>
      <c r="D32" s="83">
        <v>10</v>
      </c>
      <c r="E32" s="83" t="s">
        <v>317</v>
      </c>
      <c r="F32" s="83" t="s">
        <v>318</v>
      </c>
      <c r="G32" s="96" t="s">
        <v>135</v>
      </c>
      <c r="H32" s="97">
        <v>0</v>
      </c>
      <c r="I32" s="97">
        <v>0</v>
      </c>
      <c r="J32" s="93">
        <v>1715.024954711</v>
      </c>
      <c r="K32" s="94">
        <f t="shared" si="1"/>
        <v>7.5095227310151544E-2</v>
      </c>
      <c r="L32" s="94">
        <f>J32/'[5]סכום נכסי הקרן'!$C$42</f>
        <v>9.2701992545385099E-3</v>
      </c>
    </row>
    <row r="33" spans="2:12">
      <c r="B33" s="86" t="s">
        <v>2026</v>
      </c>
      <c r="C33" s="83" t="s">
        <v>2044</v>
      </c>
      <c r="D33" s="83">
        <v>10</v>
      </c>
      <c r="E33" s="83" t="s">
        <v>317</v>
      </c>
      <c r="F33" s="83" t="s">
        <v>318</v>
      </c>
      <c r="G33" s="96" t="s">
        <v>139</v>
      </c>
      <c r="H33" s="97">
        <v>0</v>
      </c>
      <c r="I33" s="97">
        <v>0</v>
      </c>
      <c r="J33" s="93">
        <v>0.30993999999999999</v>
      </c>
      <c r="K33" s="94">
        <f t="shared" si="1"/>
        <v>1.3571239700375355E-5</v>
      </c>
      <c r="L33" s="94">
        <f>J33/'[5]סכום נכסי הקרן'!$C$42</f>
        <v>1.6753141399250551E-6</v>
      </c>
    </row>
    <row r="34" spans="2:12">
      <c r="B34" s="86" t="s">
        <v>2026</v>
      </c>
      <c r="C34" s="83" t="s">
        <v>2045</v>
      </c>
      <c r="D34" s="83">
        <v>10</v>
      </c>
      <c r="E34" s="83" t="s">
        <v>317</v>
      </c>
      <c r="F34" s="83" t="s">
        <v>318</v>
      </c>
      <c r="G34" s="96" t="s">
        <v>143</v>
      </c>
      <c r="H34" s="97">
        <v>0</v>
      </c>
      <c r="I34" s="97">
        <v>0</v>
      </c>
      <c r="J34" s="93">
        <v>0.47977999999999998</v>
      </c>
      <c r="K34" s="94">
        <f t="shared" si="1"/>
        <v>2.1007967295109016E-5</v>
      </c>
      <c r="L34" s="94">
        <f>J34/'[5]סכום נכסי הקרן'!$C$42</f>
        <v>2.5933478029723267E-6</v>
      </c>
    </row>
    <row r="35" spans="2:12">
      <c r="B35" s="86" t="s">
        <v>2026</v>
      </c>
      <c r="C35" s="83" t="s">
        <v>2046</v>
      </c>
      <c r="D35" s="83">
        <v>10</v>
      </c>
      <c r="E35" s="83" t="s">
        <v>317</v>
      </c>
      <c r="F35" s="83" t="s">
        <v>318</v>
      </c>
      <c r="G35" s="96" t="s">
        <v>138</v>
      </c>
      <c r="H35" s="97">
        <v>0</v>
      </c>
      <c r="I35" s="97">
        <v>0</v>
      </c>
      <c r="J35" s="93">
        <v>0.65878000000000003</v>
      </c>
      <c r="K35" s="94">
        <f t="shared" si="1"/>
        <v>2.8845780763416395E-5</v>
      </c>
      <c r="L35" s="94">
        <f>J35/'[5]סכום נכסי הקרן'!$C$42</f>
        <v>3.5608938797826288E-6</v>
      </c>
    </row>
    <row r="36" spans="2:12">
      <c r="B36" s="86" t="s">
        <v>2026</v>
      </c>
      <c r="C36" s="83" t="s">
        <v>2047</v>
      </c>
      <c r="D36" s="83">
        <v>10</v>
      </c>
      <c r="E36" s="83" t="s">
        <v>317</v>
      </c>
      <c r="F36" s="83" t="s">
        <v>318</v>
      </c>
      <c r="G36" s="96" t="s">
        <v>135</v>
      </c>
      <c r="H36" s="97">
        <v>0</v>
      </c>
      <c r="I36" s="97">
        <v>0</v>
      </c>
      <c r="J36" s="93">
        <v>1721.8912661679997</v>
      </c>
      <c r="K36" s="94">
        <f t="shared" si="1"/>
        <v>7.5395880206326218E-2</v>
      </c>
      <c r="L36" s="94">
        <f>J36/'[5]סכום נכסי הקרן'!$C$42</f>
        <v>9.3073136272333566E-3</v>
      </c>
    </row>
    <row r="37" spans="2:12">
      <c r="B37" s="86" t="s">
        <v>2026</v>
      </c>
      <c r="C37" s="83" t="s">
        <v>2048</v>
      </c>
      <c r="D37" s="83">
        <v>10</v>
      </c>
      <c r="E37" s="83" t="s">
        <v>317</v>
      </c>
      <c r="F37" s="83" t="s">
        <v>318</v>
      </c>
      <c r="G37" s="96" t="s">
        <v>140</v>
      </c>
      <c r="H37" s="97">
        <v>0</v>
      </c>
      <c r="I37" s="97">
        <v>0</v>
      </c>
      <c r="J37" s="93">
        <v>7.7078528009999996</v>
      </c>
      <c r="K37" s="94">
        <f t="shared" si="1"/>
        <v>3.3750118712518739E-4</v>
      </c>
      <c r="L37" s="94">
        <f>J37/'[5]סכום נכסי הקרן'!$C$42</f>
        <v>4.166314378904382E-5</v>
      </c>
    </row>
    <row r="38" spans="2:12">
      <c r="B38" s="86" t="s">
        <v>2029</v>
      </c>
      <c r="C38" s="83" t="s">
        <v>2049</v>
      </c>
      <c r="D38" s="83">
        <v>20</v>
      </c>
      <c r="E38" s="83" t="s">
        <v>317</v>
      </c>
      <c r="F38" s="83" t="s">
        <v>318</v>
      </c>
      <c r="G38" s="96" t="s">
        <v>137</v>
      </c>
      <c r="H38" s="97">
        <v>0</v>
      </c>
      <c r="I38" s="97">
        <v>0</v>
      </c>
      <c r="J38" s="93">
        <v>1.8631016E-2</v>
      </c>
      <c r="K38" s="94">
        <f t="shared" si="1"/>
        <v>8.1579010130195673E-7</v>
      </c>
      <c r="L38" s="94">
        <f>J38/'[5]סכום נכסי הקרן'!$C$42</f>
        <v>1.0070595775301653E-7</v>
      </c>
    </row>
    <row r="39" spans="2:12">
      <c r="B39" s="86" t="s">
        <v>2029</v>
      </c>
      <c r="C39" s="83" t="s">
        <v>2050</v>
      </c>
      <c r="D39" s="83">
        <v>20</v>
      </c>
      <c r="E39" s="83" t="s">
        <v>317</v>
      </c>
      <c r="F39" s="83" t="s">
        <v>318</v>
      </c>
      <c r="G39" s="96" t="s">
        <v>144</v>
      </c>
      <c r="H39" s="97">
        <v>0</v>
      </c>
      <c r="I39" s="97">
        <v>0</v>
      </c>
      <c r="J39" s="93">
        <v>3.2886389999999999E-3</v>
      </c>
      <c r="K39" s="94">
        <f t="shared" si="1"/>
        <v>1.4399854215978159E-7</v>
      </c>
      <c r="L39" s="94">
        <f>J39/'[5]סכום נכסי הקרן'!$C$42</f>
        <v>1.777603219271147E-8</v>
      </c>
    </row>
    <row r="40" spans="2:12">
      <c r="B40" s="86" t="s">
        <v>2029</v>
      </c>
      <c r="C40" s="83" t="s">
        <v>2051</v>
      </c>
      <c r="D40" s="83">
        <v>20</v>
      </c>
      <c r="E40" s="83" t="s">
        <v>317</v>
      </c>
      <c r="F40" s="83" t="s">
        <v>318</v>
      </c>
      <c r="G40" s="96" t="s">
        <v>139</v>
      </c>
      <c r="H40" s="97">
        <v>0</v>
      </c>
      <c r="I40" s="97">
        <v>0</v>
      </c>
      <c r="J40" s="93">
        <v>5.7272300000000003E-4</v>
      </c>
      <c r="K40" s="94">
        <f t="shared" si="1"/>
        <v>2.5077631525192217E-8</v>
      </c>
      <c r="L40" s="94">
        <f>J40/'[5]סכום נכסי הקרן'!$C$42</f>
        <v>3.0957312388213766E-9</v>
      </c>
    </row>
    <row r="41" spans="2:12">
      <c r="B41" s="86" t="s">
        <v>2029</v>
      </c>
      <c r="C41" s="83" t="s">
        <v>2052</v>
      </c>
      <c r="D41" s="83">
        <v>20</v>
      </c>
      <c r="E41" s="83" t="s">
        <v>317</v>
      </c>
      <c r="F41" s="83" t="s">
        <v>318</v>
      </c>
      <c r="G41" s="96" t="s">
        <v>137</v>
      </c>
      <c r="H41" s="97">
        <v>0</v>
      </c>
      <c r="I41" s="97">
        <v>0</v>
      </c>
      <c r="J41" s="93">
        <v>2.5489570000000001E-3</v>
      </c>
      <c r="K41" s="94">
        <f t="shared" si="1"/>
        <v>1.116103324286948E-7</v>
      </c>
      <c r="L41" s="94">
        <f>J41/'[5]סכום נכסי הקרן'!$C$42</f>
        <v>1.3777839917922659E-8</v>
      </c>
    </row>
    <row r="42" spans="2:12">
      <c r="B42" s="86" t="s">
        <v>2029</v>
      </c>
      <c r="C42" s="83" t="s">
        <v>2053</v>
      </c>
      <c r="D42" s="83">
        <v>20</v>
      </c>
      <c r="E42" s="83" t="s">
        <v>317</v>
      </c>
      <c r="F42" s="83" t="s">
        <v>318</v>
      </c>
      <c r="G42" s="96" t="s">
        <v>135</v>
      </c>
      <c r="H42" s="97">
        <v>0</v>
      </c>
      <c r="I42" s="97">
        <v>0</v>
      </c>
      <c r="J42" s="93">
        <v>178.24214013700001</v>
      </c>
      <c r="K42" s="94">
        <f t="shared" si="1"/>
        <v>7.8046293105346913E-3</v>
      </c>
      <c r="L42" s="94">
        <f>J42/'[5]סכום נכסי הקרן'!$C$42</f>
        <v>9.6344962799902985E-4</v>
      </c>
    </row>
    <row r="43" spans="2:12">
      <c r="B43" s="86" t="s">
        <v>2029</v>
      </c>
      <c r="C43" s="83" t="s">
        <v>2031</v>
      </c>
      <c r="D43" s="83">
        <v>20</v>
      </c>
      <c r="E43" s="83" t="s">
        <v>317</v>
      </c>
      <c r="F43" s="83" t="s">
        <v>318</v>
      </c>
      <c r="G43" s="96" t="s">
        <v>138</v>
      </c>
      <c r="H43" s="97">
        <v>0</v>
      </c>
      <c r="I43" s="97">
        <v>0</v>
      </c>
      <c r="J43" s="93">
        <v>4.7889787550000005</v>
      </c>
      <c r="K43" s="94">
        <f t="shared" si="1"/>
        <v>2.0969342003003855E-4</v>
      </c>
      <c r="L43" s="94">
        <f>J43/'[5]סכום נכסי הקרן'!$C$42</f>
        <v>2.5885796683397391E-5</v>
      </c>
    </row>
    <row r="44" spans="2:12">
      <c r="B44" s="86" t="s">
        <v>2021</v>
      </c>
      <c r="C44" s="83" t="s">
        <v>2054</v>
      </c>
      <c r="D44" s="83">
        <v>11</v>
      </c>
      <c r="E44" s="83" t="s">
        <v>317</v>
      </c>
      <c r="F44" s="83" t="s">
        <v>318</v>
      </c>
      <c r="G44" s="96" t="s">
        <v>137</v>
      </c>
      <c r="H44" s="97">
        <v>0</v>
      </c>
      <c r="I44" s="97">
        <v>0</v>
      </c>
      <c r="J44" s="93">
        <v>9.7880756459999994</v>
      </c>
      <c r="K44" s="94">
        <f t="shared" si="1"/>
        <v>4.285872130001689E-4</v>
      </c>
      <c r="L44" s="94">
        <f>J44/'[5]סכום נכסי הקרן'!$C$42</f>
        <v>5.2907341848099205E-5</v>
      </c>
    </row>
    <row r="45" spans="2:12">
      <c r="B45" s="86" t="s">
        <v>2021</v>
      </c>
      <c r="C45" s="83" t="s">
        <v>2055</v>
      </c>
      <c r="D45" s="83">
        <v>11</v>
      </c>
      <c r="E45" s="83" t="s">
        <v>317</v>
      </c>
      <c r="F45" s="83" t="s">
        <v>318</v>
      </c>
      <c r="G45" s="96" t="s">
        <v>135</v>
      </c>
      <c r="H45" s="97">
        <v>0</v>
      </c>
      <c r="I45" s="97">
        <v>0</v>
      </c>
      <c r="J45" s="93">
        <v>66.659139369000002</v>
      </c>
      <c r="K45" s="94">
        <f t="shared" si="1"/>
        <v>2.9187815661012671E-3</v>
      </c>
      <c r="L45" s="94">
        <f>J45/'[5]סכום נכסי הקרן'!$C$42</f>
        <v>3.6031166916216246E-4</v>
      </c>
    </row>
    <row r="46" spans="2:12">
      <c r="B46" s="86" t="s">
        <v>2021</v>
      </c>
      <c r="C46" s="83" t="s">
        <v>2056</v>
      </c>
      <c r="D46" s="83">
        <v>11</v>
      </c>
      <c r="E46" s="83" t="s">
        <v>317</v>
      </c>
      <c r="F46" s="83" t="s">
        <v>318</v>
      </c>
      <c r="G46" s="96" t="s">
        <v>138</v>
      </c>
      <c r="H46" s="97">
        <v>0</v>
      </c>
      <c r="I46" s="97">
        <v>0</v>
      </c>
      <c r="J46" s="93">
        <v>2.9465408000000002E-2</v>
      </c>
      <c r="K46" s="94">
        <f t="shared" si="1"/>
        <v>1.2901920205115753E-6</v>
      </c>
      <c r="L46" s="94">
        <f>J46/'[5]סכום נכסי הקרן'!$C$42</f>
        <v>1.5926893805594905E-7</v>
      </c>
    </row>
    <row r="47" spans="2:12">
      <c r="B47" s="135"/>
      <c r="C47" s="135"/>
      <c r="D47" s="135"/>
      <c r="E47" s="136"/>
      <c r="F47" s="136"/>
      <c r="G47" s="136"/>
      <c r="H47" s="136"/>
      <c r="I47" s="136"/>
      <c r="J47" s="136"/>
      <c r="K47" s="136"/>
      <c r="L47" s="136"/>
    </row>
    <row r="48" spans="2:12">
      <c r="B48" s="135"/>
      <c r="C48" s="135"/>
      <c r="D48" s="136"/>
      <c r="E48" s="136"/>
      <c r="F48" s="136"/>
      <c r="G48" s="136"/>
      <c r="H48" s="136"/>
      <c r="I48" s="136"/>
      <c r="J48" s="136"/>
      <c r="K48" s="136"/>
      <c r="L48" s="136"/>
    </row>
    <row r="49" spans="2:12">
      <c r="B49" s="135"/>
      <c r="C49" s="135"/>
      <c r="D49" s="136"/>
      <c r="E49" s="136"/>
      <c r="F49" s="136"/>
      <c r="G49" s="136"/>
      <c r="H49" s="136"/>
      <c r="I49" s="136"/>
      <c r="J49" s="136"/>
      <c r="K49" s="136"/>
      <c r="L49" s="136"/>
    </row>
    <row r="50" spans="2:12">
      <c r="B50" s="135"/>
      <c r="C50" s="135"/>
      <c r="D50" s="136"/>
      <c r="E50" s="136"/>
      <c r="F50" s="136"/>
      <c r="G50" s="136"/>
      <c r="H50" s="136"/>
      <c r="I50" s="136"/>
      <c r="J50" s="136"/>
      <c r="K50" s="136"/>
      <c r="L50" s="136"/>
    </row>
    <row r="51" spans="2:12">
      <c r="B51" s="140" t="s">
        <v>222</v>
      </c>
      <c r="C51" s="135"/>
      <c r="D51" s="136"/>
      <c r="E51" s="136"/>
      <c r="F51" s="136"/>
      <c r="G51" s="136"/>
      <c r="H51" s="136"/>
      <c r="I51" s="136"/>
      <c r="J51" s="136"/>
      <c r="K51" s="136"/>
      <c r="L51" s="136"/>
    </row>
    <row r="52" spans="2:12">
      <c r="B52" s="138"/>
      <c r="C52" s="135"/>
      <c r="D52" s="136"/>
      <c r="E52" s="136"/>
      <c r="F52" s="136"/>
      <c r="G52" s="136"/>
      <c r="H52" s="136"/>
      <c r="I52" s="136"/>
      <c r="J52" s="136"/>
      <c r="K52" s="136"/>
      <c r="L52" s="136"/>
    </row>
    <row r="53" spans="2:12">
      <c r="B53" s="135"/>
      <c r="C53" s="135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2:12">
      <c r="B54" s="135"/>
      <c r="C54" s="135"/>
      <c r="D54" s="136"/>
      <c r="E54" s="136"/>
      <c r="F54" s="136"/>
      <c r="G54" s="136"/>
      <c r="H54" s="136"/>
      <c r="I54" s="136"/>
      <c r="J54" s="136"/>
      <c r="K54" s="136"/>
      <c r="L54" s="136"/>
    </row>
    <row r="55" spans="2:12">
      <c r="B55" s="135"/>
      <c r="C55" s="135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2:12">
      <c r="B56" s="135"/>
      <c r="C56" s="135"/>
      <c r="D56" s="136"/>
      <c r="E56" s="136"/>
      <c r="F56" s="136"/>
      <c r="G56" s="136"/>
      <c r="H56" s="136"/>
      <c r="I56" s="136"/>
      <c r="J56" s="136"/>
      <c r="K56" s="136"/>
      <c r="L56" s="136"/>
    </row>
    <row r="57" spans="2:12">
      <c r="B57" s="135"/>
      <c r="C57" s="135"/>
      <c r="D57" s="136"/>
      <c r="E57" s="136"/>
      <c r="F57" s="136"/>
      <c r="G57" s="136"/>
      <c r="H57" s="136"/>
      <c r="I57" s="136"/>
      <c r="J57" s="136"/>
      <c r="K57" s="136"/>
      <c r="L57" s="136"/>
    </row>
    <row r="58" spans="2:12">
      <c r="B58" s="135"/>
      <c r="C58" s="135"/>
      <c r="D58" s="136"/>
      <c r="E58" s="136"/>
      <c r="F58" s="136"/>
      <c r="G58" s="136"/>
      <c r="H58" s="136"/>
      <c r="I58" s="136"/>
      <c r="J58" s="136"/>
      <c r="K58" s="136"/>
      <c r="L58" s="136"/>
    </row>
    <row r="59" spans="2:12">
      <c r="B59" s="135"/>
      <c r="C59" s="135"/>
      <c r="D59" s="136"/>
      <c r="E59" s="136"/>
      <c r="F59" s="136"/>
      <c r="G59" s="136"/>
      <c r="H59" s="136"/>
      <c r="I59" s="136"/>
      <c r="J59" s="136"/>
      <c r="K59" s="136"/>
      <c r="L59" s="136"/>
    </row>
    <row r="60" spans="2:12">
      <c r="B60" s="135"/>
      <c r="C60" s="135"/>
      <c r="D60" s="136"/>
      <c r="E60" s="136"/>
      <c r="F60" s="136"/>
      <c r="G60" s="136"/>
      <c r="H60" s="136"/>
      <c r="I60" s="136"/>
      <c r="J60" s="136"/>
      <c r="K60" s="136"/>
      <c r="L60" s="136"/>
    </row>
    <row r="61" spans="2:12">
      <c r="B61" s="135"/>
      <c r="C61" s="135"/>
      <c r="D61" s="136"/>
      <c r="E61" s="136"/>
      <c r="F61" s="136"/>
      <c r="G61" s="136"/>
      <c r="H61" s="136"/>
      <c r="I61" s="136"/>
      <c r="J61" s="136"/>
      <c r="K61" s="136"/>
      <c r="L61" s="136"/>
    </row>
    <row r="62" spans="2:12">
      <c r="B62" s="135"/>
      <c r="C62" s="135"/>
      <c r="D62" s="136"/>
      <c r="E62" s="136"/>
      <c r="F62" s="136"/>
      <c r="G62" s="136"/>
      <c r="H62" s="136"/>
      <c r="I62" s="136"/>
      <c r="J62" s="136"/>
      <c r="K62" s="136"/>
      <c r="L62" s="136"/>
    </row>
    <row r="63" spans="2:12">
      <c r="B63" s="135"/>
      <c r="C63" s="135"/>
      <c r="D63" s="136"/>
      <c r="E63" s="136"/>
      <c r="F63" s="136"/>
      <c r="G63" s="136"/>
      <c r="H63" s="136"/>
      <c r="I63" s="136"/>
      <c r="J63" s="136"/>
      <c r="K63" s="136"/>
      <c r="L63" s="136"/>
    </row>
    <row r="64" spans="2:12">
      <c r="B64" s="135"/>
      <c r="C64" s="135"/>
      <c r="D64" s="136"/>
      <c r="E64" s="136"/>
      <c r="F64" s="136"/>
      <c r="G64" s="136"/>
      <c r="H64" s="136"/>
      <c r="I64" s="136"/>
      <c r="J64" s="136"/>
      <c r="K64" s="136"/>
      <c r="L64" s="136"/>
    </row>
    <row r="65" spans="2:12">
      <c r="B65" s="135"/>
      <c r="C65" s="135"/>
      <c r="D65" s="136"/>
      <c r="E65" s="136"/>
      <c r="F65" s="136"/>
      <c r="G65" s="136"/>
      <c r="H65" s="136"/>
      <c r="I65" s="136"/>
      <c r="J65" s="136"/>
      <c r="K65" s="136"/>
      <c r="L65" s="136"/>
    </row>
    <row r="66" spans="2:12">
      <c r="B66" s="135"/>
      <c r="C66" s="135"/>
      <c r="D66" s="136"/>
      <c r="E66" s="136"/>
      <c r="F66" s="136"/>
      <c r="G66" s="136"/>
      <c r="H66" s="136"/>
      <c r="I66" s="136"/>
      <c r="J66" s="136"/>
      <c r="K66" s="136"/>
      <c r="L66" s="136"/>
    </row>
    <row r="67" spans="2:12">
      <c r="B67" s="135"/>
      <c r="C67" s="135"/>
      <c r="D67" s="136"/>
      <c r="E67" s="136"/>
      <c r="F67" s="136"/>
      <c r="G67" s="136"/>
      <c r="H67" s="136"/>
      <c r="I67" s="136"/>
      <c r="J67" s="136"/>
      <c r="K67" s="136"/>
      <c r="L67" s="136"/>
    </row>
    <row r="68" spans="2:12">
      <c r="B68" s="135"/>
      <c r="C68" s="135"/>
      <c r="D68" s="136"/>
      <c r="E68" s="136"/>
      <c r="F68" s="136"/>
      <c r="G68" s="136"/>
      <c r="H68" s="136"/>
      <c r="I68" s="136"/>
      <c r="J68" s="136"/>
      <c r="K68" s="136"/>
      <c r="L68" s="136"/>
    </row>
    <row r="69" spans="2:12">
      <c r="B69" s="135"/>
      <c r="C69" s="135"/>
      <c r="D69" s="136"/>
      <c r="E69" s="136"/>
      <c r="F69" s="136"/>
      <c r="G69" s="136"/>
      <c r="H69" s="136"/>
      <c r="I69" s="136"/>
      <c r="J69" s="136"/>
      <c r="K69" s="136"/>
      <c r="L69" s="136"/>
    </row>
    <row r="70" spans="2:12">
      <c r="B70" s="135"/>
      <c r="C70" s="135"/>
      <c r="D70" s="136"/>
      <c r="E70" s="136"/>
      <c r="F70" s="136"/>
      <c r="G70" s="136"/>
      <c r="H70" s="136"/>
      <c r="I70" s="136"/>
      <c r="J70" s="136"/>
      <c r="K70" s="136"/>
      <c r="L70" s="136"/>
    </row>
    <row r="71" spans="2:12">
      <c r="B71" s="135"/>
      <c r="C71" s="135"/>
      <c r="D71" s="136"/>
      <c r="E71" s="136"/>
      <c r="F71" s="136"/>
      <c r="G71" s="136"/>
      <c r="H71" s="136"/>
      <c r="I71" s="136"/>
      <c r="J71" s="136"/>
      <c r="K71" s="136"/>
      <c r="L71" s="136"/>
    </row>
    <row r="72" spans="2:12">
      <c r="B72" s="135"/>
      <c r="C72" s="135"/>
      <c r="D72" s="136"/>
      <c r="E72" s="136"/>
      <c r="F72" s="136"/>
      <c r="G72" s="136"/>
      <c r="H72" s="136"/>
      <c r="I72" s="136"/>
      <c r="J72" s="136"/>
      <c r="K72" s="136"/>
      <c r="L72" s="136"/>
    </row>
    <row r="73" spans="2:12">
      <c r="B73" s="135"/>
      <c r="C73" s="135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2:12">
      <c r="B74" s="135"/>
      <c r="C74" s="135"/>
      <c r="D74" s="136"/>
      <c r="E74" s="136"/>
      <c r="F74" s="136"/>
      <c r="G74" s="136"/>
      <c r="H74" s="136"/>
      <c r="I74" s="136"/>
      <c r="J74" s="136"/>
      <c r="K74" s="136"/>
      <c r="L74" s="136"/>
    </row>
    <row r="75" spans="2:12">
      <c r="B75" s="135"/>
      <c r="C75" s="135"/>
      <c r="D75" s="136"/>
      <c r="E75" s="136"/>
      <c r="F75" s="136"/>
      <c r="G75" s="136"/>
      <c r="H75" s="136"/>
      <c r="I75" s="136"/>
      <c r="J75" s="136"/>
      <c r="K75" s="136"/>
      <c r="L75" s="136"/>
    </row>
    <row r="76" spans="2:12">
      <c r="B76" s="135"/>
      <c r="C76" s="135"/>
      <c r="D76" s="136"/>
      <c r="E76" s="136"/>
      <c r="F76" s="136"/>
      <c r="G76" s="136"/>
      <c r="H76" s="136"/>
      <c r="I76" s="136"/>
      <c r="J76" s="136"/>
      <c r="K76" s="136"/>
      <c r="L76" s="136"/>
    </row>
    <row r="77" spans="2:12">
      <c r="B77" s="135"/>
      <c r="C77" s="135"/>
      <c r="D77" s="136"/>
      <c r="E77" s="136"/>
      <c r="F77" s="136"/>
      <c r="G77" s="136"/>
      <c r="H77" s="136"/>
      <c r="I77" s="136"/>
      <c r="J77" s="136"/>
      <c r="K77" s="136"/>
      <c r="L77" s="136"/>
    </row>
    <row r="78" spans="2:12">
      <c r="B78" s="135"/>
      <c r="C78" s="135"/>
      <c r="D78" s="136"/>
      <c r="E78" s="136"/>
      <c r="F78" s="136"/>
      <c r="G78" s="136"/>
      <c r="H78" s="136"/>
      <c r="I78" s="136"/>
      <c r="J78" s="136"/>
      <c r="K78" s="136"/>
      <c r="L78" s="136"/>
    </row>
    <row r="79" spans="2:12">
      <c r="B79" s="135"/>
      <c r="C79" s="135"/>
      <c r="D79" s="136"/>
      <c r="E79" s="136"/>
      <c r="F79" s="136"/>
      <c r="G79" s="136"/>
      <c r="H79" s="136"/>
      <c r="I79" s="136"/>
      <c r="J79" s="136"/>
      <c r="K79" s="136"/>
      <c r="L79" s="136"/>
    </row>
    <row r="80" spans="2:12">
      <c r="B80" s="135"/>
      <c r="C80" s="135"/>
      <c r="D80" s="136"/>
      <c r="E80" s="136"/>
      <c r="F80" s="136"/>
      <c r="G80" s="136"/>
      <c r="H80" s="136"/>
      <c r="I80" s="136"/>
      <c r="J80" s="136"/>
      <c r="K80" s="136"/>
      <c r="L80" s="136"/>
    </row>
    <row r="81" spans="2:12">
      <c r="B81" s="135"/>
      <c r="C81" s="135"/>
      <c r="D81" s="136"/>
      <c r="E81" s="136"/>
      <c r="F81" s="136"/>
      <c r="G81" s="136"/>
      <c r="H81" s="136"/>
      <c r="I81" s="136"/>
      <c r="J81" s="136"/>
      <c r="K81" s="136"/>
      <c r="L81" s="136"/>
    </row>
    <row r="82" spans="2:12">
      <c r="B82" s="135"/>
      <c r="C82" s="135"/>
      <c r="D82" s="136"/>
      <c r="E82" s="136"/>
      <c r="F82" s="136"/>
      <c r="G82" s="136"/>
      <c r="H82" s="136"/>
      <c r="I82" s="136"/>
      <c r="J82" s="136"/>
      <c r="K82" s="136"/>
      <c r="L82" s="136"/>
    </row>
    <row r="83" spans="2:12">
      <c r="B83" s="135"/>
      <c r="C83" s="135"/>
      <c r="D83" s="136"/>
      <c r="E83" s="136"/>
      <c r="F83" s="136"/>
      <c r="G83" s="136"/>
      <c r="H83" s="136"/>
      <c r="I83" s="136"/>
      <c r="J83" s="136"/>
      <c r="K83" s="136"/>
      <c r="L83" s="136"/>
    </row>
    <row r="84" spans="2:12">
      <c r="B84" s="135"/>
      <c r="C84" s="135"/>
      <c r="D84" s="136"/>
      <c r="E84" s="136"/>
      <c r="F84" s="136"/>
      <c r="G84" s="136"/>
      <c r="H84" s="136"/>
      <c r="I84" s="136"/>
      <c r="J84" s="136"/>
      <c r="K84" s="136"/>
      <c r="L84" s="136"/>
    </row>
    <row r="85" spans="2:12">
      <c r="B85" s="135"/>
      <c r="C85" s="135"/>
      <c r="D85" s="136"/>
      <c r="E85" s="136"/>
      <c r="F85" s="136"/>
      <c r="G85" s="136"/>
      <c r="H85" s="136"/>
      <c r="I85" s="136"/>
      <c r="J85" s="136"/>
      <c r="K85" s="136"/>
      <c r="L85" s="136"/>
    </row>
    <row r="86" spans="2:12">
      <c r="B86" s="135"/>
      <c r="C86" s="135"/>
      <c r="D86" s="136"/>
      <c r="E86" s="136"/>
      <c r="F86" s="136"/>
      <c r="G86" s="136"/>
      <c r="H86" s="136"/>
      <c r="I86" s="136"/>
      <c r="J86" s="136"/>
      <c r="K86" s="136"/>
      <c r="L86" s="136"/>
    </row>
    <row r="87" spans="2:12">
      <c r="B87" s="135"/>
      <c r="C87" s="135"/>
      <c r="D87" s="136"/>
      <c r="E87" s="136"/>
      <c r="F87" s="136"/>
      <c r="G87" s="136"/>
      <c r="H87" s="136"/>
      <c r="I87" s="136"/>
      <c r="J87" s="136"/>
      <c r="K87" s="136"/>
      <c r="L87" s="136"/>
    </row>
    <row r="88" spans="2:12">
      <c r="B88" s="135"/>
      <c r="C88" s="135"/>
      <c r="D88" s="136"/>
      <c r="E88" s="136"/>
      <c r="F88" s="136"/>
      <c r="G88" s="136"/>
      <c r="H88" s="136"/>
      <c r="I88" s="136"/>
      <c r="J88" s="136"/>
      <c r="K88" s="136"/>
      <c r="L88" s="136"/>
    </row>
    <row r="89" spans="2:12">
      <c r="B89" s="135"/>
      <c r="C89" s="135"/>
      <c r="D89" s="136"/>
      <c r="E89" s="136"/>
      <c r="F89" s="136"/>
      <c r="G89" s="136"/>
      <c r="H89" s="136"/>
      <c r="I89" s="136"/>
      <c r="J89" s="136"/>
      <c r="K89" s="136"/>
      <c r="L89" s="136"/>
    </row>
    <row r="90" spans="2:12">
      <c r="B90" s="135"/>
      <c r="C90" s="135"/>
      <c r="D90" s="136"/>
      <c r="E90" s="136"/>
      <c r="F90" s="136"/>
      <c r="G90" s="136"/>
      <c r="H90" s="136"/>
      <c r="I90" s="136"/>
      <c r="J90" s="136"/>
      <c r="K90" s="136"/>
      <c r="L90" s="136"/>
    </row>
    <row r="91" spans="2:12">
      <c r="B91" s="135"/>
      <c r="C91" s="135"/>
      <c r="D91" s="136"/>
      <c r="E91" s="136"/>
      <c r="F91" s="136"/>
      <c r="G91" s="136"/>
      <c r="H91" s="136"/>
      <c r="I91" s="136"/>
      <c r="J91" s="136"/>
      <c r="K91" s="136"/>
      <c r="L91" s="136"/>
    </row>
    <row r="92" spans="2:12">
      <c r="B92" s="135"/>
      <c r="C92" s="135"/>
      <c r="D92" s="136"/>
      <c r="E92" s="136"/>
      <c r="F92" s="136"/>
      <c r="G92" s="136"/>
      <c r="H92" s="136"/>
      <c r="I92" s="136"/>
      <c r="J92" s="136"/>
      <c r="K92" s="136"/>
      <c r="L92" s="136"/>
    </row>
    <row r="93" spans="2:12">
      <c r="B93" s="135"/>
      <c r="C93" s="135"/>
      <c r="D93" s="136"/>
      <c r="E93" s="136"/>
      <c r="F93" s="136"/>
      <c r="G93" s="136"/>
      <c r="H93" s="136"/>
      <c r="I93" s="136"/>
      <c r="J93" s="136"/>
      <c r="K93" s="136"/>
      <c r="L93" s="136"/>
    </row>
    <row r="94" spans="2:12">
      <c r="B94" s="135"/>
      <c r="C94" s="135"/>
      <c r="D94" s="136"/>
      <c r="E94" s="136"/>
      <c r="F94" s="136"/>
      <c r="G94" s="136"/>
      <c r="H94" s="136"/>
      <c r="I94" s="136"/>
      <c r="J94" s="136"/>
      <c r="K94" s="136"/>
      <c r="L94" s="136"/>
    </row>
    <row r="95" spans="2:12">
      <c r="B95" s="135"/>
      <c r="C95" s="135"/>
      <c r="D95" s="136"/>
      <c r="E95" s="136"/>
      <c r="F95" s="136"/>
      <c r="G95" s="136"/>
      <c r="H95" s="136"/>
      <c r="I95" s="136"/>
      <c r="J95" s="136"/>
      <c r="K95" s="136"/>
      <c r="L95" s="136"/>
    </row>
    <row r="96" spans="2:12">
      <c r="B96" s="135"/>
      <c r="C96" s="135"/>
      <c r="D96" s="136"/>
      <c r="E96" s="136"/>
      <c r="F96" s="136"/>
      <c r="G96" s="136"/>
      <c r="H96" s="136"/>
      <c r="I96" s="136"/>
      <c r="J96" s="136"/>
      <c r="K96" s="136"/>
      <c r="L96" s="136"/>
    </row>
    <row r="97" spans="2:12">
      <c r="B97" s="135"/>
      <c r="C97" s="135"/>
      <c r="D97" s="136"/>
      <c r="E97" s="136"/>
      <c r="F97" s="136"/>
      <c r="G97" s="136"/>
      <c r="H97" s="136"/>
      <c r="I97" s="136"/>
      <c r="J97" s="136"/>
      <c r="K97" s="136"/>
      <c r="L97" s="136"/>
    </row>
    <row r="98" spans="2:12">
      <c r="B98" s="135"/>
      <c r="C98" s="135"/>
      <c r="D98" s="136"/>
      <c r="E98" s="136"/>
      <c r="F98" s="136"/>
      <c r="G98" s="136"/>
      <c r="H98" s="136"/>
      <c r="I98" s="136"/>
      <c r="J98" s="136"/>
      <c r="K98" s="136"/>
      <c r="L98" s="136"/>
    </row>
    <row r="99" spans="2:12">
      <c r="B99" s="135"/>
      <c r="C99" s="135"/>
      <c r="D99" s="136"/>
      <c r="E99" s="136"/>
      <c r="F99" s="136"/>
      <c r="G99" s="136"/>
      <c r="H99" s="136"/>
      <c r="I99" s="136"/>
      <c r="J99" s="136"/>
      <c r="K99" s="136"/>
      <c r="L99" s="136"/>
    </row>
    <row r="100" spans="2:12">
      <c r="B100" s="135"/>
      <c r="C100" s="135"/>
      <c r="D100" s="136"/>
      <c r="E100" s="136"/>
      <c r="F100" s="136"/>
      <c r="G100" s="136"/>
      <c r="H100" s="136"/>
      <c r="I100" s="136"/>
      <c r="J100" s="136"/>
      <c r="K100" s="136"/>
      <c r="L100" s="136"/>
    </row>
    <row r="101" spans="2:12">
      <c r="B101" s="135"/>
      <c r="C101" s="135"/>
      <c r="D101" s="136"/>
      <c r="E101" s="136"/>
      <c r="F101" s="136"/>
      <c r="G101" s="136"/>
      <c r="H101" s="136"/>
      <c r="I101" s="136"/>
      <c r="J101" s="136"/>
      <c r="K101" s="136"/>
      <c r="L101" s="136"/>
    </row>
    <row r="102" spans="2:12">
      <c r="B102" s="135"/>
      <c r="C102" s="135"/>
      <c r="D102" s="136"/>
      <c r="E102" s="136"/>
      <c r="F102" s="136"/>
      <c r="G102" s="136"/>
      <c r="H102" s="136"/>
      <c r="I102" s="136"/>
      <c r="J102" s="136"/>
      <c r="K102" s="136"/>
      <c r="L102" s="136"/>
    </row>
    <row r="103" spans="2:12">
      <c r="B103" s="135"/>
      <c r="C103" s="135"/>
      <c r="D103" s="136"/>
      <c r="E103" s="136"/>
      <c r="F103" s="136"/>
      <c r="G103" s="136"/>
      <c r="H103" s="136"/>
      <c r="I103" s="136"/>
      <c r="J103" s="136"/>
      <c r="K103" s="136"/>
      <c r="L103" s="136"/>
    </row>
    <row r="104" spans="2:12">
      <c r="B104" s="135"/>
      <c r="C104" s="135"/>
      <c r="D104" s="136"/>
      <c r="E104" s="136"/>
      <c r="F104" s="136"/>
      <c r="G104" s="136"/>
      <c r="H104" s="136"/>
      <c r="I104" s="136"/>
      <c r="J104" s="136"/>
      <c r="K104" s="136"/>
      <c r="L104" s="136"/>
    </row>
    <row r="105" spans="2:12">
      <c r="B105" s="135"/>
      <c r="C105" s="135"/>
      <c r="D105" s="136"/>
      <c r="E105" s="136"/>
      <c r="F105" s="136"/>
      <c r="G105" s="136"/>
      <c r="H105" s="136"/>
      <c r="I105" s="136"/>
      <c r="J105" s="136"/>
      <c r="K105" s="136"/>
      <c r="L105" s="136"/>
    </row>
    <row r="106" spans="2:12">
      <c r="B106" s="135"/>
      <c r="C106" s="135"/>
      <c r="D106" s="136"/>
      <c r="E106" s="136"/>
      <c r="F106" s="136"/>
      <c r="G106" s="136"/>
      <c r="H106" s="136"/>
      <c r="I106" s="136"/>
      <c r="J106" s="136"/>
      <c r="K106" s="136"/>
      <c r="L106" s="136"/>
    </row>
    <row r="107" spans="2:12">
      <c r="B107" s="135"/>
      <c r="C107" s="135"/>
      <c r="D107" s="136"/>
      <c r="E107" s="136"/>
      <c r="F107" s="136"/>
      <c r="G107" s="136"/>
      <c r="H107" s="136"/>
      <c r="I107" s="136"/>
      <c r="J107" s="136"/>
      <c r="K107" s="136"/>
      <c r="L107" s="136"/>
    </row>
    <row r="108" spans="2:12">
      <c r="B108" s="135"/>
      <c r="C108" s="135"/>
      <c r="D108" s="136"/>
      <c r="E108" s="136"/>
      <c r="F108" s="136"/>
      <c r="G108" s="136"/>
      <c r="H108" s="136"/>
      <c r="I108" s="136"/>
      <c r="J108" s="136"/>
      <c r="K108" s="136"/>
      <c r="L108" s="136"/>
    </row>
    <row r="109" spans="2:12">
      <c r="B109" s="135"/>
      <c r="C109" s="135"/>
      <c r="D109" s="136"/>
      <c r="E109" s="136"/>
      <c r="F109" s="136"/>
      <c r="G109" s="136"/>
      <c r="H109" s="136"/>
      <c r="I109" s="136"/>
      <c r="J109" s="136"/>
      <c r="K109" s="136"/>
      <c r="L109" s="136"/>
    </row>
    <row r="110" spans="2:12">
      <c r="B110" s="135"/>
      <c r="C110" s="135"/>
      <c r="D110" s="136"/>
      <c r="E110" s="136"/>
      <c r="F110" s="136"/>
      <c r="G110" s="136"/>
      <c r="H110" s="136"/>
      <c r="I110" s="136"/>
      <c r="J110" s="136"/>
      <c r="K110" s="136"/>
      <c r="L110" s="136"/>
    </row>
    <row r="111" spans="2:12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</row>
    <row r="112" spans="2:12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</row>
    <row r="113" spans="2:12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</row>
    <row r="114" spans="2:12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</row>
    <row r="115" spans="2:12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</row>
    <row r="116" spans="2:12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</row>
    <row r="117" spans="2:12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</row>
    <row r="118" spans="2:12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</row>
    <row r="119" spans="2:12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</row>
    <row r="120" spans="2:12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</row>
    <row r="121" spans="2:12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</row>
    <row r="122" spans="2:12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</row>
    <row r="123" spans="2:12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</row>
    <row r="124" spans="2:12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2:12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2:12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2:12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2:12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2:12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2:12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</row>
    <row r="131" spans="2:12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</row>
    <row r="132" spans="2:12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</row>
    <row r="133" spans="2:12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</row>
    <row r="134" spans="2:12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</row>
    <row r="135" spans="2:12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</row>
    <row r="136" spans="2:12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</row>
    <row r="137" spans="2:12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</row>
    <row r="138" spans="2:12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</row>
    <row r="139" spans="2:12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</row>
    <row r="140" spans="2:12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</row>
    <row r="141" spans="2:12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</row>
    <row r="142" spans="2:12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</row>
    <row r="143" spans="2:12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</row>
    <row r="144" spans="2:12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</row>
    <row r="145" spans="2:12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</row>
    <row r="146" spans="2:12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</row>
    <row r="147" spans="2:12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</row>
    <row r="148" spans="2:12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</row>
    <row r="149" spans="2:12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2:12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</row>
    <row r="151" spans="2:12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</row>
    <row r="152" spans="2:12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2:12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</row>
    <row r="154" spans="2:12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2:12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</row>
    <row r="156" spans="2:12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</row>
    <row r="157" spans="2:12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</row>
    <row r="158" spans="2:12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</row>
    <row r="159" spans="2:12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</row>
    <row r="160" spans="2:12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</row>
    <row r="161" spans="2:12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</row>
    <row r="162" spans="2:12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</row>
    <row r="163" spans="2:12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</row>
    <row r="164" spans="2:12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</row>
    <row r="165" spans="2:12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</row>
    <row r="166" spans="2:12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</row>
    <row r="167" spans="2:12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2:12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</row>
    <row r="169" spans="2:12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</row>
    <row r="170" spans="2:12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</row>
    <row r="171" spans="2:12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</row>
    <row r="172" spans="2:12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</row>
    <row r="173" spans="2:12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</row>
    <row r="174" spans="2:12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</row>
    <row r="175" spans="2:12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</row>
    <row r="176" spans="2:12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</row>
    <row r="177" spans="2:12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</row>
    <row r="178" spans="2:12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</row>
    <row r="179" spans="2:12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</row>
    <row r="180" spans="2:12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</row>
    <row r="181" spans="2:12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</row>
    <row r="182" spans="2:12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</row>
    <row r="183" spans="2:12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</row>
    <row r="184" spans="2:12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</row>
    <row r="185" spans="2:12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</row>
    <row r="186" spans="2:12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</row>
    <row r="187" spans="2:12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</row>
    <row r="188" spans="2:12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</row>
    <row r="189" spans="2:12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</row>
    <row r="190" spans="2:12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</row>
    <row r="191" spans="2:12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</row>
    <row r="192" spans="2:12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</row>
    <row r="193" spans="2:12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</row>
    <row r="194" spans="2:12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</row>
    <row r="195" spans="2:12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</row>
    <row r="196" spans="2:12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</row>
    <row r="197" spans="2:12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</row>
    <row r="198" spans="2:12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</row>
    <row r="199" spans="2:12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</row>
    <row r="200" spans="2:12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</row>
    <row r="201" spans="2:12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</row>
    <row r="202" spans="2:12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</row>
    <row r="203" spans="2:12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</row>
    <row r="204" spans="2:12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</row>
    <row r="205" spans="2:12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</row>
    <row r="206" spans="2:12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</row>
    <row r="207" spans="2:12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</row>
    <row r="208" spans="2:12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</row>
    <row r="209" spans="2:12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</row>
    <row r="210" spans="2:12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</row>
    <row r="211" spans="2:12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</row>
    <row r="212" spans="2:12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</row>
    <row r="213" spans="2:12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</row>
    <row r="214" spans="2:12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</row>
    <row r="215" spans="2:12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</row>
    <row r="216" spans="2:12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</row>
    <row r="217" spans="2:12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</row>
    <row r="218" spans="2:12">
      <c r="B218" s="135"/>
      <c r="C218" s="135"/>
      <c r="D218" s="136"/>
      <c r="E218" s="136"/>
      <c r="F218" s="136"/>
      <c r="G218" s="136"/>
      <c r="H218" s="136"/>
      <c r="I218" s="136"/>
      <c r="J218" s="136"/>
      <c r="K218" s="136"/>
      <c r="L218" s="136"/>
    </row>
    <row r="219" spans="2:12">
      <c r="B219" s="135"/>
      <c r="C219" s="135"/>
      <c r="D219" s="136"/>
      <c r="E219" s="136"/>
      <c r="F219" s="136"/>
      <c r="G219" s="136"/>
      <c r="H219" s="136"/>
      <c r="I219" s="136"/>
      <c r="J219" s="136"/>
      <c r="K219" s="136"/>
      <c r="L219" s="136"/>
    </row>
    <row r="220" spans="2:12">
      <c r="B220" s="135"/>
      <c r="C220" s="135"/>
      <c r="D220" s="136"/>
      <c r="E220" s="136"/>
      <c r="F220" s="136"/>
      <c r="G220" s="136"/>
      <c r="H220" s="136"/>
      <c r="I220" s="136"/>
      <c r="J220" s="136"/>
      <c r="K220" s="136"/>
      <c r="L220" s="136"/>
    </row>
    <row r="221" spans="2:12">
      <c r="B221" s="135"/>
      <c r="C221" s="135"/>
      <c r="D221" s="136"/>
      <c r="E221" s="136"/>
      <c r="F221" s="136"/>
      <c r="G221" s="136"/>
      <c r="H221" s="136"/>
      <c r="I221" s="136"/>
      <c r="J221" s="136"/>
      <c r="K221" s="136"/>
      <c r="L221" s="136"/>
    </row>
    <row r="222" spans="2:12">
      <c r="B222" s="135"/>
      <c r="C222" s="135"/>
      <c r="D222" s="136"/>
      <c r="E222" s="136"/>
      <c r="F222" s="136"/>
      <c r="G222" s="136"/>
      <c r="H222" s="136"/>
      <c r="I222" s="136"/>
      <c r="J222" s="136"/>
      <c r="K222" s="136"/>
      <c r="L222" s="136"/>
    </row>
    <row r="223" spans="2:12">
      <c r="B223" s="135"/>
      <c r="C223" s="135"/>
      <c r="D223" s="136"/>
      <c r="E223" s="136"/>
      <c r="F223" s="136"/>
      <c r="G223" s="136"/>
      <c r="H223" s="136"/>
      <c r="I223" s="136"/>
      <c r="J223" s="136"/>
      <c r="K223" s="136"/>
      <c r="L223" s="136"/>
    </row>
    <row r="224" spans="2:12">
      <c r="B224" s="135"/>
      <c r="C224" s="135"/>
      <c r="D224" s="136"/>
      <c r="E224" s="136"/>
      <c r="F224" s="136"/>
      <c r="G224" s="136"/>
      <c r="H224" s="136"/>
      <c r="I224" s="136"/>
      <c r="J224" s="136"/>
      <c r="K224" s="136"/>
      <c r="L224" s="136"/>
    </row>
    <row r="225" spans="2:12">
      <c r="B225" s="135"/>
      <c r="C225" s="135"/>
      <c r="D225" s="136"/>
      <c r="E225" s="136"/>
      <c r="F225" s="136"/>
      <c r="G225" s="136"/>
      <c r="H225" s="136"/>
      <c r="I225" s="136"/>
      <c r="J225" s="136"/>
      <c r="K225" s="136"/>
      <c r="L225" s="136"/>
    </row>
    <row r="226" spans="2:12">
      <c r="B226" s="135"/>
      <c r="C226" s="135"/>
      <c r="D226" s="136"/>
      <c r="E226" s="136"/>
      <c r="F226" s="136"/>
      <c r="G226" s="136"/>
      <c r="H226" s="136"/>
      <c r="I226" s="136"/>
      <c r="J226" s="136"/>
      <c r="K226" s="136"/>
      <c r="L226" s="136"/>
    </row>
    <row r="227" spans="2:12">
      <c r="B227" s="135"/>
      <c r="C227" s="135"/>
      <c r="D227" s="136"/>
      <c r="E227" s="136"/>
      <c r="F227" s="136"/>
      <c r="G227" s="136"/>
      <c r="H227" s="136"/>
      <c r="I227" s="136"/>
      <c r="J227" s="136"/>
      <c r="K227" s="136"/>
      <c r="L227" s="136"/>
    </row>
    <row r="228" spans="2:12">
      <c r="B228" s="135"/>
      <c r="C228" s="135"/>
      <c r="D228" s="136"/>
      <c r="E228" s="136"/>
      <c r="F228" s="136"/>
      <c r="G228" s="136"/>
      <c r="H228" s="136"/>
      <c r="I228" s="136"/>
      <c r="J228" s="136"/>
      <c r="K228" s="136"/>
      <c r="L228" s="136"/>
    </row>
    <row r="229" spans="2:12">
      <c r="B229" s="135"/>
      <c r="C229" s="135"/>
      <c r="D229" s="136"/>
      <c r="E229" s="136"/>
      <c r="F229" s="136"/>
      <c r="G229" s="136"/>
      <c r="H229" s="136"/>
      <c r="I229" s="136"/>
      <c r="J229" s="136"/>
      <c r="K229" s="136"/>
      <c r="L229" s="136"/>
    </row>
    <row r="230" spans="2:12">
      <c r="B230" s="135"/>
      <c r="C230" s="135"/>
      <c r="D230" s="136"/>
      <c r="E230" s="136"/>
      <c r="F230" s="136"/>
      <c r="G230" s="136"/>
      <c r="H230" s="136"/>
      <c r="I230" s="136"/>
      <c r="J230" s="136"/>
      <c r="K230" s="136"/>
      <c r="L230" s="136"/>
    </row>
    <row r="231" spans="2:12">
      <c r="B231" s="135"/>
      <c r="C231" s="135"/>
      <c r="D231" s="136"/>
      <c r="E231" s="136"/>
      <c r="F231" s="136"/>
      <c r="G231" s="136"/>
      <c r="H231" s="136"/>
      <c r="I231" s="136"/>
      <c r="J231" s="136"/>
      <c r="K231" s="136"/>
      <c r="L231" s="136"/>
    </row>
    <row r="232" spans="2:12">
      <c r="B232" s="135"/>
      <c r="C232" s="135"/>
      <c r="D232" s="136"/>
      <c r="E232" s="136"/>
      <c r="F232" s="136"/>
      <c r="G232" s="136"/>
      <c r="H232" s="136"/>
      <c r="I232" s="136"/>
      <c r="J232" s="136"/>
      <c r="K232" s="136"/>
      <c r="L232" s="136"/>
    </row>
    <row r="233" spans="2:12">
      <c r="B233" s="135"/>
      <c r="C233" s="135"/>
      <c r="D233" s="136"/>
      <c r="E233" s="136"/>
      <c r="F233" s="136"/>
      <c r="G233" s="136"/>
      <c r="H233" s="136"/>
      <c r="I233" s="136"/>
      <c r="J233" s="136"/>
      <c r="K233" s="136"/>
      <c r="L233" s="136"/>
    </row>
    <row r="234" spans="2:12">
      <c r="B234" s="135"/>
      <c r="C234" s="135"/>
      <c r="D234" s="136"/>
      <c r="E234" s="136"/>
      <c r="F234" s="136"/>
      <c r="G234" s="136"/>
      <c r="H234" s="136"/>
      <c r="I234" s="136"/>
      <c r="J234" s="136"/>
      <c r="K234" s="136"/>
      <c r="L234" s="136"/>
    </row>
    <row r="235" spans="2:12">
      <c r="B235" s="135"/>
      <c r="C235" s="135"/>
      <c r="D235" s="136"/>
      <c r="E235" s="136"/>
      <c r="F235" s="136"/>
      <c r="G235" s="136"/>
      <c r="H235" s="136"/>
      <c r="I235" s="136"/>
      <c r="J235" s="136"/>
      <c r="K235" s="136"/>
      <c r="L235" s="136"/>
    </row>
    <row r="236" spans="2:12">
      <c r="B236" s="135"/>
      <c r="C236" s="135"/>
      <c r="D236" s="136"/>
      <c r="E236" s="136"/>
      <c r="F236" s="136"/>
      <c r="G236" s="136"/>
      <c r="H236" s="136"/>
      <c r="I236" s="136"/>
      <c r="J236" s="136"/>
      <c r="K236" s="136"/>
      <c r="L236" s="136"/>
    </row>
    <row r="237" spans="2:12">
      <c r="B237" s="135"/>
      <c r="C237" s="135"/>
      <c r="D237" s="136"/>
      <c r="E237" s="136"/>
      <c r="F237" s="136"/>
      <c r="G237" s="136"/>
      <c r="H237" s="136"/>
      <c r="I237" s="136"/>
      <c r="J237" s="136"/>
      <c r="K237" s="136"/>
      <c r="L237" s="136"/>
    </row>
    <row r="238" spans="2:12">
      <c r="B238" s="135"/>
      <c r="C238" s="135"/>
      <c r="D238" s="136"/>
      <c r="E238" s="136"/>
      <c r="F238" s="136"/>
      <c r="G238" s="136"/>
      <c r="H238" s="136"/>
      <c r="I238" s="136"/>
      <c r="J238" s="136"/>
      <c r="K238" s="136"/>
      <c r="L238" s="136"/>
    </row>
    <row r="239" spans="2:12">
      <c r="B239" s="135"/>
      <c r="C239" s="135"/>
      <c r="D239" s="136"/>
      <c r="E239" s="136"/>
      <c r="F239" s="136"/>
      <c r="G239" s="136"/>
      <c r="H239" s="136"/>
      <c r="I239" s="136"/>
      <c r="J239" s="136"/>
      <c r="K239" s="136"/>
      <c r="L239" s="136"/>
    </row>
    <row r="240" spans="2:12">
      <c r="B240" s="135"/>
      <c r="C240" s="135"/>
      <c r="D240" s="136"/>
      <c r="E240" s="136"/>
      <c r="F240" s="136"/>
      <c r="G240" s="136"/>
      <c r="H240" s="136"/>
      <c r="I240" s="136"/>
      <c r="J240" s="136"/>
      <c r="K240" s="136"/>
      <c r="L240" s="136"/>
    </row>
    <row r="241" spans="2:12">
      <c r="B241" s="135"/>
      <c r="C241" s="135"/>
      <c r="D241" s="136"/>
      <c r="E241" s="136"/>
      <c r="F241" s="136"/>
      <c r="G241" s="136"/>
      <c r="H241" s="136"/>
      <c r="I241" s="136"/>
      <c r="J241" s="136"/>
      <c r="K241" s="136"/>
      <c r="L241" s="136"/>
    </row>
    <row r="242" spans="2:12">
      <c r="B242" s="135"/>
      <c r="C242" s="135"/>
      <c r="D242" s="136"/>
      <c r="E242" s="136"/>
      <c r="F242" s="136"/>
      <c r="G242" s="136"/>
      <c r="H242" s="136"/>
      <c r="I242" s="136"/>
      <c r="J242" s="136"/>
      <c r="K242" s="136"/>
      <c r="L242" s="136"/>
    </row>
    <row r="243" spans="2:12">
      <c r="B243" s="135"/>
      <c r="C243" s="135"/>
      <c r="D243" s="136"/>
      <c r="E243" s="136"/>
      <c r="F243" s="136"/>
      <c r="G243" s="136"/>
      <c r="H243" s="136"/>
      <c r="I243" s="136"/>
      <c r="J243" s="136"/>
      <c r="K243" s="136"/>
      <c r="L243" s="136"/>
    </row>
    <row r="244" spans="2:12">
      <c r="B244" s="135"/>
      <c r="C244" s="135"/>
      <c r="D244" s="136"/>
      <c r="E244" s="136"/>
      <c r="F244" s="136"/>
      <c r="G244" s="136"/>
      <c r="H244" s="136"/>
      <c r="I244" s="136"/>
      <c r="J244" s="136"/>
      <c r="K244" s="136"/>
      <c r="L244" s="136"/>
    </row>
    <row r="245" spans="2:12">
      <c r="B245" s="135"/>
      <c r="C245" s="135"/>
      <c r="D245" s="136"/>
      <c r="E245" s="136"/>
      <c r="F245" s="136"/>
      <c r="G245" s="136"/>
      <c r="H245" s="136"/>
      <c r="I245" s="136"/>
      <c r="J245" s="136"/>
      <c r="K245" s="136"/>
      <c r="L245" s="136"/>
    </row>
    <row r="246" spans="2:12">
      <c r="B246" s="135"/>
      <c r="C246" s="135"/>
      <c r="D246" s="136"/>
      <c r="E246" s="136"/>
      <c r="F246" s="136"/>
      <c r="G246" s="136"/>
      <c r="H246" s="136"/>
      <c r="I246" s="136"/>
      <c r="J246" s="136"/>
      <c r="K246" s="136"/>
      <c r="L246" s="136"/>
    </row>
    <row r="247" spans="2:12">
      <c r="B247" s="135"/>
      <c r="C247" s="135"/>
      <c r="D247" s="136"/>
      <c r="E247" s="136"/>
      <c r="F247" s="136"/>
      <c r="G247" s="136"/>
      <c r="H247" s="136"/>
      <c r="I247" s="136"/>
      <c r="J247" s="136"/>
      <c r="K247" s="136"/>
      <c r="L247" s="136"/>
    </row>
    <row r="248" spans="2:12">
      <c r="B248" s="135"/>
      <c r="C248" s="135"/>
      <c r="D248" s="136"/>
      <c r="E248" s="136"/>
      <c r="F248" s="136"/>
      <c r="G248" s="136"/>
      <c r="H248" s="136"/>
      <c r="I248" s="136"/>
      <c r="J248" s="136"/>
      <c r="K248" s="136"/>
      <c r="L248" s="136"/>
    </row>
    <row r="249" spans="2:12">
      <c r="B249" s="135"/>
      <c r="C249" s="135"/>
      <c r="D249" s="136"/>
      <c r="E249" s="136"/>
      <c r="F249" s="136"/>
      <c r="G249" s="136"/>
      <c r="H249" s="136"/>
      <c r="I249" s="136"/>
      <c r="J249" s="136"/>
      <c r="K249" s="136"/>
      <c r="L249" s="136"/>
    </row>
    <row r="250" spans="2:12">
      <c r="B250" s="135"/>
      <c r="C250" s="135"/>
      <c r="D250" s="136"/>
      <c r="E250" s="136"/>
      <c r="F250" s="136"/>
      <c r="G250" s="136"/>
      <c r="H250" s="136"/>
      <c r="I250" s="136"/>
      <c r="J250" s="136"/>
      <c r="K250" s="136"/>
      <c r="L250" s="136"/>
    </row>
    <row r="251" spans="2:12">
      <c r="B251" s="135"/>
      <c r="C251" s="135"/>
      <c r="D251" s="136"/>
      <c r="E251" s="136"/>
      <c r="F251" s="136"/>
      <c r="G251" s="136"/>
      <c r="H251" s="136"/>
      <c r="I251" s="136"/>
      <c r="J251" s="136"/>
      <c r="K251" s="136"/>
      <c r="L251" s="136"/>
    </row>
    <row r="252" spans="2:12">
      <c r="B252" s="135"/>
      <c r="C252" s="135"/>
      <c r="D252" s="136"/>
      <c r="E252" s="136"/>
      <c r="F252" s="136"/>
      <c r="G252" s="136"/>
      <c r="H252" s="136"/>
      <c r="I252" s="136"/>
      <c r="J252" s="136"/>
      <c r="K252" s="136"/>
      <c r="L252" s="136"/>
    </row>
    <row r="253" spans="2:12">
      <c r="B253" s="135"/>
      <c r="C253" s="135"/>
      <c r="D253" s="136"/>
      <c r="E253" s="136"/>
      <c r="F253" s="136"/>
      <c r="G253" s="136"/>
      <c r="H253" s="136"/>
      <c r="I253" s="136"/>
      <c r="J253" s="136"/>
      <c r="K253" s="136"/>
      <c r="L253" s="136"/>
    </row>
    <row r="254" spans="2:12">
      <c r="B254" s="135"/>
      <c r="C254" s="135"/>
      <c r="D254" s="136"/>
      <c r="E254" s="136"/>
      <c r="F254" s="136"/>
      <c r="G254" s="136"/>
      <c r="H254" s="136"/>
      <c r="I254" s="136"/>
      <c r="J254" s="136"/>
      <c r="K254" s="136"/>
      <c r="L254" s="136"/>
    </row>
    <row r="255" spans="2:12">
      <c r="B255" s="135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</row>
    <row r="256" spans="2:12">
      <c r="B256" s="135"/>
      <c r="C256" s="135"/>
      <c r="D256" s="136"/>
      <c r="E256" s="136"/>
      <c r="F256" s="136"/>
      <c r="G256" s="136"/>
      <c r="H256" s="136"/>
      <c r="I256" s="136"/>
      <c r="J256" s="136"/>
      <c r="K256" s="136"/>
      <c r="L256" s="136"/>
    </row>
    <row r="257" spans="2:12">
      <c r="B257" s="135"/>
      <c r="C257" s="135"/>
      <c r="D257" s="136"/>
      <c r="E257" s="136"/>
      <c r="F257" s="136"/>
      <c r="G257" s="136"/>
      <c r="H257" s="136"/>
      <c r="I257" s="136"/>
      <c r="J257" s="136"/>
      <c r="K257" s="136"/>
      <c r="L257" s="136"/>
    </row>
    <row r="258" spans="2:12">
      <c r="B258" s="135"/>
      <c r="C258" s="135"/>
      <c r="D258" s="136"/>
      <c r="E258" s="136"/>
      <c r="F258" s="136"/>
      <c r="G258" s="136"/>
      <c r="H258" s="136"/>
      <c r="I258" s="136"/>
      <c r="J258" s="136"/>
      <c r="K258" s="136"/>
      <c r="L258" s="136"/>
    </row>
    <row r="259" spans="2:12">
      <c r="B259" s="135"/>
      <c r="C259" s="135"/>
      <c r="D259" s="136"/>
      <c r="E259" s="136"/>
      <c r="F259" s="136"/>
      <c r="G259" s="136"/>
      <c r="H259" s="136"/>
      <c r="I259" s="136"/>
      <c r="J259" s="136"/>
      <c r="K259" s="136"/>
      <c r="L259" s="136"/>
    </row>
    <row r="260" spans="2:12">
      <c r="B260" s="135"/>
      <c r="C260" s="135"/>
      <c r="D260" s="136"/>
      <c r="E260" s="136"/>
      <c r="F260" s="136"/>
      <c r="G260" s="136"/>
      <c r="H260" s="136"/>
      <c r="I260" s="136"/>
      <c r="J260" s="136"/>
      <c r="K260" s="136"/>
      <c r="L260" s="136"/>
    </row>
    <row r="261" spans="2:12">
      <c r="B261" s="135"/>
      <c r="C261" s="135"/>
      <c r="D261" s="136"/>
      <c r="E261" s="136"/>
      <c r="F261" s="136"/>
      <c r="G261" s="136"/>
      <c r="H261" s="136"/>
      <c r="I261" s="136"/>
      <c r="J261" s="136"/>
      <c r="K261" s="136"/>
      <c r="L261" s="136"/>
    </row>
    <row r="262" spans="2:12">
      <c r="B262" s="135"/>
      <c r="C262" s="135"/>
      <c r="D262" s="136"/>
      <c r="E262" s="136"/>
      <c r="F262" s="136"/>
      <c r="G262" s="136"/>
      <c r="H262" s="136"/>
      <c r="I262" s="136"/>
      <c r="J262" s="136"/>
      <c r="K262" s="136"/>
      <c r="L262" s="136"/>
    </row>
    <row r="263" spans="2:12">
      <c r="B263" s="135"/>
      <c r="C263" s="135"/>
      <c r="D263" s="136"/>
      <c r="E263" s="136"/>
      <c r="F263" s="136"/>
      <c r="G263" s="136"/>
      <c r="H263" s="136"/>
      <c r="I263" s="136"/>
      <c r="J263" s="136"/>
      <c r="K263" s="136"/>
      <c r="L263" s="136"/>
    </row>
    <row r="264" spans="2:12">
      <c r="B264" s="135"/>
      <c r="C264" s="135"/>
      <c r="D264" s="136"/>
      <c r="E264" s="136"/>
      <c r="F264" s="136"/>
      <c r="G264" s="136"/>
      <c r="H264" s="136"/>
      <c r="I264" s="136"/>
      <c r="J264" s="136"/>
      <c r="K264" s="136"/>
      <c r="L264" s="136"/>
    </row>
    <row r="265" spans="2:12">
      <c r="B265" s="135"/>
      <c r="C265" s="135"/>
      <c r="D265" s="136"/>
      <c r="E265" s="136"/>
      <c r="F265" s="136"/>
      <c r="G265" s="136"/>
      <c r="H265" s="136"/>
      <c r="I265" s="136"/>
      <c r="J265" s="136"/>
      <c r="K265" s="136"/>
      <c r="L265" s="136"/>
    </row>
    <row r="266" spans="2:12">
      <c r="B266" s="135"/>
      <c r="C266" s="135"/>
      <c r="D266" s="136"/>
      <c r="E266" s="136"/>
      <c r="F266" s="136"/>
      <c r="G266" s="136"/>
      <c r="H266" s="136"/>
      <c r="I266" s="136"/>
      <c r="J266" s="136"/>
      <c r="K266" s="136"/>
      <c r="L266" s="136"/>
    </row>
    <row r="267" spans="2:12">
      <c r="B267" s="135"/>
      <c r="C267" s="135"/>
      <c r="D267" s="136"/>
      <c r="E267" s="136"/>
      <c r="F267" s="136"/>
      <c r="G267" s="136"/>
      <c r="H267" s="136"/>
      <c r="I267" s="136"/>
      <c r="J267" s="136"/>
      <c r="K267" s="136"/>
      <c r="L267" s="136"/>
    </row>
    <row r="268" spans="2:12">
      <c r="B268" s="135"/>
      <c r="C268" s="135"/>
      <c r="D268" s="136"/>
      <c r="E268" s="136"/>
      <c r="F268" s="136"/>
      <c r="G268" s="136"/>
      <c r="H268" s="136"/>
      <c r="I268" s="136"/>
      <c r="J268" s="136"/>
      <c r="K268" s="136"/>
      <c r="L268" s="136"/>
    </row>
    <row r="269" spans="2:12">
      <c r="B269" s="135"/>
      <c r="C269" s="135"/>
      <c r="D269" s="136"/>
      <c r="E269" s="136"/>
      <c r="F269" s="136"/>
      <c r="G269" s="136"/>
      <c r="H269" s="136"/>
      <c r="I269" s="136"/>
      <c r="J269" s="136"/>
      <c r="K269" s="136"/>
      <c r="L269" s="136"/>
    </row>
    <row r="270" spans="2:12">
      <c r="B270" s="135"/>
      <c r="C270" s="135"/>
      <c r="D270" s="136"/>
      <c r="E270" s="136"/>
      <c r="F270" s="136"/>
      <c r="G270" s="136"/>
      <c r="H270" s="136"/>
      <c r="I270" s="136"/>
      <c r="J270" s="136"/>
      <c r="K270" s="136"/>
      <c r="L270" s="136"/>
    </row>
    <row r="271" spans="2:12">
      <c r="B271" s="135"/>
      <c r="C271" s="135"/>
      <c r="D271" s="136"/>
      <c r="E271" s="136"/>
      <c r="F271" s="136"/>
      <c r="G271" s="136"/>
      <c r="H271" s="136"/>
      <c r="I271" s="136"/>
      <c r="J271" s="136"/>
      <c r="K271" s="136"/>
      <c r="L271" s="136"/>
    </row>
    <row r="272" spans="2:12">
      <c r="B272" s="135"/>
      <c r="C272" s="135"/>
      <c r="D272" s="136"/>
      <c r="E272" s="136"/>
      <c r="F272" s="136"/>
      <c r="G272" s="136"/>
      <c r="H272" s="136"/>
      <c r="I272" s="136"/>
      <c r="J272" s="136"/>
      <c r="K272" s="136"/>
      <c r="L272" s="136"/>
    </row>
    <row r="273" spans="2:12">
      <c r="B273" s="135"/>
      <c r="C273" s="135"/>
      <c r="D273" s="136"/>
      <c r="E273" s="136"/>
      <c r="F273" s="136"/>
      <c r="G273" s="136"/>
      <c r="H273" s="136"/>
      <c r="I273" s="136"/>
      <c r="J273" s="136"/>
      <c r="K273" s="136"/>
      <c r="L273" s="136"/>
    </row>
    <row r="274" spans="2:12">
      <c r="B274" s="135"/>
      <c r="C274" s="135"/>
      <c r="D274" s="136"/>
      <c r="E274" s="136"/>
      <c r="F274" s="136"/>
      <c r="G274" s="136"/>
      <c r="H274" s="136"/>
      <c r="I274" s="136"/>
      <c r="J274" s="136"/>
      <c r="K274" s="136"/>
      <c r="L274" s="136"/>
    </row>
    <row r="275" spans="2:12">
      <c r="B275" s="135"/>
      <c r="C275" s="135"/>
      <c r="D275" s="136"/>
      <c r="E275" s="136"/>
      <c r="F275" s="136"/>
      <c r="G275" s="136"/>
      <c r="H275" s="136"/>
      <c r="I275" s="136"/>
      <c r="J275" s="136"/>
      <c r="K275" s="136"/>
      <c r="L275" s="136"/>
    </row>
    <row r="276" spans="2:12">
      <c r="B276" s="135"/>
      <c r="C276" s="135"/>
      <c r="D276" s="136"/>
      <c r="E276" s="136"/>
      <c r="F276" s="136"/>
      <c r="G276" s="136"/>
      <c r="H276" s="136"/>
      <c r="I276" s="136"/>
      <c r="J276" s="136"/>
      <c r="K276" s="136"/>
      <c r="L276" s="136"/>
    </row>
    <row r="277" spans="2:12">
      <c r="B277" s="135"/>
      <c r="C277" s="135"/>
      <c r="D277" s="136"/>
      <c r="E277" s="136"/>
      <c r="F277" s="136"/>
      <c r="G277" s="136"/>
      <c r="H277" s="136"/>
      <c r="I277" s="136"/>
      <c r="J277" s="136"/>
      <c r="K277" s="136"/>
      <c r="L277" s="136"/>
    </row>
    <row r="278" spans="2:12">
      <c r="B278" s="135"/>
      <c r="C278" s="135"/>
      <c r="D278" s="136"/>
      <c r="E278" s="136"/>
      <c r="F278" s="136"/>
      <c r="G278" s="136"/>
      <c r="H278" s="136"/>
      <c r="I278" s="136"/>
      <c r="J278" s="136"/>
      <c r="K278" s="136"/>
      <c r="L278" s="136"/>
    </row>
    <row r="279" spans="2:12">
      <c r="B279" s="135"/>
      <c r="C279" s="135"/>
      <c r="D279" s="136"/>
      <c r="E279" s="136"/>
      <c r="F279" s="136"/>
      <c r="G279" s="136"/>
      <c r="H279" s="136"/>
      <c r="I279" s="136"/>
      <c r="J279" s="136"/>
      <c r="K279" s="136"/>
      <c r="L279" s="136"/>
    </row>
    <row r="280" spans="2:12">
      <c r="B280" s="135"/>
      <c r="C280" s="135"/>
      <c r="D280" s="136"/>
      <c r="E280" s="136"/>
      <c r="F280" s="136"/>
      <c r="G280" s="136"/>
      <c r="H280" s="136"/>
      <c r="I280" s="136"/>
      <c r="J280" s="136"/>
      <c r="K280" s="136"/>
      <c r="L280" s="136"/>
    </row>
    <row r="281" spans="2:12">
      <c r="B281" s="135"/>
      <c r="C281" s="135"/>
      <c r="D281" s="136"/>
      <c r="E281" s="136"/>
      <c r="F281" s="136"/>
      <c r="G281" s="136"/>
      <c r="H281" s="136"/>
      <c r="I281" s="136"/>
      <c r="J281" s="136"/>
      <c r="K281" s="136"/>
      <c r="L281" s="136"/>
    </row>
    <row r="282" spans="2:12">
      <c r="B282" s="135"/>
      <c r="C282" s="135"/>
      <c r="D282" s="136"/>
      <c r="E282" s="136"/>
      <c r="F282" s="136"/>
      <c r="G282" s="136"/>
      <c r="H282" s="136"/>
      <c r="I282" s="136"/>
      <c r="J282" s="136"/>
      <c r="K282" s="136"/>
      <c r="L282" s="136"/>
    </row>
    <row r="283" spans="2:12">
      <c r="B283" s="135"/>
      <c r="C283" s="135"/>
      <c r="D283" s="136"/>
      <c r="E283" s="136"/>
      <c r="F283" s="136"/>
      <c r="G283" s="136"/>
      <c r="H283" s="136"/>
      <c r="I283" s="136"/>
      <c r="J283" s="136"/>
      <c r="K283" s="136"/>
      <c r="L283" s="136"/>
    </row>
    <row r="284" spans="2:12">
      <c r="B284" s="135"/>
      <c r="C284" s="135"/>
      <c r="D284" s="136"/>
      <c r="E284" s="136"/>
      <c r="F284" s="136"/>
      <c r="G284" s="136"/>
      <c r="H284" s="136"/>
      <c r="I284" s="136"/>
      <c r="J284" s="136"/>
      <c r="K284" s="136"/>
      <c r="L284" s="136"/>
    </row>
    <row r="285" spans="2:12">
      <c r="B285" s="135"/>
      <c r="C285" s="135"/>
      <c r="D285" s="136"/>
      <c r="E285" s="136"/>
      <c r="F285" s="136"/>
      <c r="G285" s="136"/>
      <c r="H285" s="136"/>
      <c r="I285" s="136"/>
      <c r="J285" s="136"/>
      <c r="K285" s="136"/>
      <c r="L285" s="136"/>
    </row>
    <row r="286" spans="2:12">
      <c r="B286" s="135"/>
      <c r="C286" s="135"/>
      <c r="D286" s="136"/>
      <c r="E286" s="136"/>
      <c r="F286" s="136"/>
      <c r="G286" s="136"/>
      <c r="H286" s="136"/>
      <c r="I286" s="136"/>
      <c r="J286" s="136"/>
      <c r="K286" s="136"/>
      <c r="L286" s="136"/>
    </row>
    <row r="287" spans="2:12">
      <c r="B287" s="135"/>
      <c r="C287" s="135"/>
      <c r="D287" s="136"/>
      <c r="E287" s="136"/>
      <c r="F287" s="136"/>
      <c r="G287" s="136"/>
      <c r="H287" s="136"/>
      <c r="I287" s="136"/>
      <c r="J287" s="136"/>
      <c r="K287" s="136"/>
      <c r="L287" s="136"/>
    </row>
    <row r="288" spans="2:12">
      <c r="B288" s="135"/>
      <c r="C288" s="135"/>
      <c r="D288" s="136"/>
      <c r="E288" s="136"/>
      <c r="F288" s="136"/>
      <c r="G288" s="136"/>
      <c r="H288" s="136"/>
      <c r="I288" s="136"/>
      <c r="J288" s="136"/>
      <c r="K288" s="136"/>
      <c r="L288" s="136"/>
    </row>
    <row r="289" spans="2:12">
      <c r="B289" s="135"/>
      <c r="C289" s="135"/>
      <c r="D289" s="136"/>
      <c r="E289" s="136"/>
      <c r="F289" s="136"/>
      <c r="G289" s="136"/>
      <c r="H289" s="136"/>
      <c r="I289" s="136"/>
      <c r="J289" s="136"/>
      <c r="K289" s="136"/>
      <c r="L289" s="136"/>
    </row>
    <row r="290" spans="2:12">
      <c r="B290" s="135"/>
      <c r="C290" s="135"/>
      <c r="D290" s="136"/>
      <c r="E290" s="136"/>
      <c r="F290" s="136"/>
      <c r="G290" s="136"/>
      <c r="H290" s="136"/>
      <c r="I290" s="136"/>
      <c r="J290" s="136"/>
      <c r="K290" s="136"/>
      <c r="L290" s="136"/>
    </row>
    <row r="291" spans="2:12">
      <c r="B291" s="135"/>
      <c r="C291" s="135"/>
      <c r="D291" s="136"/>
      <c r="E291" s="136"/>
      <c r="F291" s="136"/>
      <c r="G291" s="136"/>
      <c r="H291" s="136"/>
      <c r="I291" s="136"/>
      <c r="J291" s="136"/>
      <c r="K291" s="136"/>
      <c r="L291" s="136"/>
    </row>
    <row r="292" spans="2:12">
      <c r="B292" s="135"/>
      <c r="C292" s="135"/>
      <c r="D292" s="136"/>
      <c r="E292" s="136"/>
      <c r="F292" s="136"/>
      <c r="G292" s="136"/>
      <c r="H292" s="136"/>
      <c r="I292" s="136"/>
      <c r="J292" s="136"/>
      <c r="K292" s="136"/>
      <c r="L292" s="136"/>
    </row>
    <row r="293" spans="2:12">
      <c r="B293" s="135"/>
      <c r="C293" s="135"/>
      <c r="D293" s="136"/>
      <c r="E293" s="136"/>
      <c r="F293" s="136"/>
      <c r="G293" s="136"/>
      <c r="H293" s="136"/>
      <c r="I293" s="136"/>
      <c r="J293" s="136"/>
      <c r="K293" s="136"/>
      <c r="L293" s="136"/>
    </row>
    <row r="294" spans="2:12">
      <c r="B294" s="135"/>
      <c r="C294" s="135"/>
      <c r="D294" s="136"/>
      <c r="E294" s="136"/>
      <c r="F294" s="136"/>
      <c r="G294" s="136"/>
      <c r="H294" s="136"/>
      <c r="I294" s="136"/>
      <c r="J294" s="136"/>
      <c r="K294" s="136"/>
      <c r="L294" s="136"/>
    </row>
    <row r="295" spans="2:12">
      <c r="B295" s="135"/>
      <c r="C295" s="135"/>
      <c r="D295" s="136"/>
      <c r="E295" s="136"/>
      <c r="F295" s="136"/>
      <c r="G295" s="136"/>
      <c r="H295" s="136"/>
      <c r="I295" s="136"/>
      <c r="J295" s="136"/>
      <c r="K295" s="136"/>
      <c r="L295" s="136"/>
    </row>
    <row r="296" spans="2:12">
      <c r="B296" s="135"/>
      <c r="C296" s="135"/>
      <c r="D296" s="136"/>
      <c r="E296" s="136"/>
      <c r="F296" s="136"/>
      <c r="G296" s="136"/>
      <c r="H296" s="136"/>
      <c r="I296" s="136"/>
      <c r="J296" s="136"/>
      <c r="K296" s="136"/>
      <c r="L296" s="136"/>
    </row>
    <row r="297" spans="2:12">
      <c r="B297" s="135"/>
      <c r="C297" s="135"/>
      <c r="D297" s="136"/>
      <c r="E297" s="136"/>
      <c r="F297" s="136"/>
      <c r="G297" s="136"/>
      <c r="H297" s="136"/>
      <c r="I297" s="136"/>
      <c r="J297" s="136"/>
      <c r="K297" s="136"/>
      <c r="L297" s="136"/>
    </row>
    <row r="298" spans="2:12">
      <c r="B298" s="135"/>
      <c r="C298" s="135"/>
      <c r="D298" s="136"/>
      <c r="E298" s="136"/>
      <c r="F298" s="136"/>
      <c r="G298" s="136"/>
      <c r="H298" s="136"/>
      <c r="I298" s="136"/>
      <c r="J298" s="136"/>
      <c r="K298" s="136"/>
      <c r="L298" s="136"/>
    </row>
    <row r="299" spans="2:12">
      <c r="B299" s="135"/>
      <c r="C299" s="135"/>
      <c r="D299" s="136"/>
      <c r="E299" s="136"/>
      <c r="F299" s="136"/>
      <c r="G299" s="136"/>
      <c r="H299" s="136"/>
      <c r="I299" s="136"/>
      <c r="J299" s="136"/>
      <c r="K299" s="136"/>
      <c r="L299" s="136"/>
    </row>
    <row r="300" spans="2:12">
      <c r="B300" s="135"/>
      <c r="C300" s="135"/>
      <c r="D300" s="136"/>
      <c r="E300" s="136"/>
      <c r="F300" s="136"/>
      <c r="G300" s="136"/>
      <c r="H300" s="136"/>
      <c r="I300" s="136"/>
      <c r="J300" s="136"/>
      <c r="K300" s="136"/>
      <c r="L300" s="136"/>
    </row>
    <row r="301" spans="2:12">
      <c r="B301" s="135"/>
      <c r="C301" s="135"/>
      <c r="D301" s="136"/>
      <c r="E301" s="136"/>
      <c r="F301" s="136"/>
      <c r="G301" s="136"/>
      <c r="H301" s="136"/>
      <c r="I301" s="136"/>
      <c r="J301" s="136"/>
      <c r="K301" s="136"/>
      <c r="L301" s="136"/>
    </row>
    <row r="302" spans="2:12">
      <c r="B302" s="135"/>
      <c r="C302" s="135"/>
      <c r="D302" s="136"/>
      <c r="E302" s="136"/>
      <c r="F302" s="136"/>
      <c r="G302" s="136"/>
      <c r="H302" s="136"/>
      <c r="I302" s="136"/>
      <c r="J302" s="136"/>
      <c r="K302" s="136"/>
      <c r="L302" s="136"/>
    </row>
    <row r="303" spans="2:12">
      <c r="B303" s="135"/>
      <c r="C303" s="135"/>
      <c r="D303" s="136"/>
      <c r="E303" s="136"/>
      <c r="F303" s="136"/>
      <c r="G303" s="136"/>
      <c r="H303" s="136"/>
      <c r="I303" s="136"/>
      <c r="J303" s="136"/>
      <c r="K303" s="136"/>
      <c r="L303" s="136"/>
    </row>
    <row r="304" spans="2:12">
      <c r="B304" s="135"/>
      <c r="C304" s="135"/>
      <c r="D304" s="136"/>
      <c r="E304" s="136"/>
      <c r="F304" s="136"/>
      <c r="G304" s="136"/>
      <c r="H304" s="136"/>
      <c r="I304" s="136"/>
      <c r="J304" s="136"/>
      <c r="K304" s="136"/>
      <c r="L304" s="136"/>
    </row>
    <row r="305" spans="2:12">
      <c r="B305" s="135"/>
      <c r="C305" s="135"/>
      <c r="D305" s="136"/>
      <c r="E305" s="136"/>
      <c r="F305" s="136"/>
      <c r="G305" s="136"/>
      <c r="H305" s="136"/>
      <c r="I305" s="136"/>
      <c r="J305" s="136"/>
      <c r="K305" s="136"/>
      <c r="L305" s="136"/>
    </row>
    <row r="306" spans="2:12">
      <c r="B306" s="135"/>
      <c r="C306" s="135"/>
      <c r="D306" s="136"/>
      <c r="E306" s="136"/>
      <c r="F306" s="136"/>
      <c r="G306" s="136"/>
      <c r="H306" s="136"/>
      <c r="I306" s="136"/>
      <c r="J306" s="136"/>
      <c r="K306" s="136"/>
      <c r="L306" s="136"/>
    </row>
    <row r="307" spans="2:12">
      <c r="B307" s="135"/>
      <c r="C307" s="135"/>
      <c r="D307" s="136"/>
      <c r="E307" s="136"/>
      <c r="F307" s="136"/>
      <c r="G307" s="136"/>
      <c r="H307" s="136"/>
      <c r="I307" s="136"/>
      <c r="J307" s="136"/>
      <c r="K307" s="136"/>
      <c r="L307" s="136"/>
    </row>
    <row r="308" spans="2:12">
      <c r="B308" s="135"/>
      <c r="C308" s="135"/>
      <c r="D308" s="136"/>
      <c r="E308" s="136"/>
      <c r="F308" s="136"/>
      <c r="G308" s="136"/>
      <c r="H308" s="136"/>
      <c r="I308" s="136"/>
      <c r="J308" s="136"/>
      <c r="K308" s="136"/>
      <c r="L308" s="136"/>
    </row>
    <row r="309" spans="2:12">
      <c r="B309" s="135"/>
      <c r="C309" s="135"/>
      <c r="D309" s="136"/>
      <c r="E309" s="136"/>
      <c r="F309" s="136"/>
      <c r="G309" s="136"/>
      <c r="H309" s="136"/>
      <c r="I309" s="136"/>
      <c r="J309" s="136"/>
      <c r="K309" s="136"/>
      <c r="L309" s="136"/>
    </row>
    <row r="310" spans="2:12">
      <c r="B310" s="135"/>
      <c r="C310" s="135"/>
      <c r="D310" s="136"/>
      <c r="E310" s="136"/>
      <c r="F310" s="136"/>
      <c r="G310" s="136"/>
      <c r="H310" s="136"/>
      <c r="I310" s="136"/>
      <c r="J310" s="136"/>
      <c r="K310" s="136"/>
      <c r="L310" s="136"/>
    </row>
    <row r="311" spans="2:12">
      <c r="B311" s="135"/>
      <c r="C311" s="135"/>
      <c r="D311" s="136"/>
      <c r="E311" s="136"/>
      <c r="F311" s="136"/>
      <c r="G311" s="136"/>
      <c r="H311" s="136"/>
      <c r="I311" s="136"/>
      <c r="J311" s="136"/>
      <c r="K311" s="136"/>
      <c r="L311" s="136"/>
    </row>
    <row r="312" spans="2:12">
      <c r="B312" s="135"/>
      <c r="C312" s="135"/>
      <c r="D312" s="136"/>
      <c r="E312" s="136"/>
      <c r="F312" s="136"/>
      <c r="G312" s="136"/>
      <c r="H312" s="136"/>
      <c r="I312" s="136"/>
      <c r="J312" s="136"/>
      <c r="K312" s="136"/>
      <c r="L312" s="136"/>
    </row>
    <row r="313" spans="2:12">
      <c r="B313" s="135"/>
      <c r="C313" s="135"/>
      <c r="D313" s="136"/>
      <c r="E313" s="136"/>
      <c r="F313" s="136"/>
      <c r="G313" s="136"/>
      <c r="H313" s="136"/>
      <c r="I313" s="136"/>
      <c r="J313" s="136"/>
      <c r="K313" s="136"/>
      <c r="L313" s="136"/>
    </row>
    <row r="314" spans="2:12">
      <c r="B314" s="135"/>
      <c r="C314" s="135"/>
      <c r="D314" s="136"/>
      <c r="E314" s="136"/>
      <c r="F314" s="136"/>
      <c r="G314" s="136"/>
      <c r="H314" s="136"/>
      <c r="I314" s="136"/>
      <c r="J314" s="136"/>
      <c r="K314" s="136"/>
      <c r="L314" s="136"/>
    </row>
    <row r="315" spans="2:12">
      <c r="B315" s="135"/>
      <c r="C315" s="135"/>
      <c r="D315" s="136"/>
      <c r="E315" s="136"/>
      <c r="F315" s="136"/>
      <c r="G315" s="136"/>
      <c r="H315" s="136"/>
      <c r="I315" s="136"/>
      <c r="J315" s="136"/>
      <c r="K315" s="136"/>
      <c r="L315" s="136"/>
    </row>
    <row r="316" spans="2:12">
      <c r="B316" s="135"/>
      <c r="C316" s="135"/>
      <c r="D316" s="136"/>
      <c r="E316" s="136"/>
      <c r="F316" s="136"/>
      <c r="G316" s="136"/>
      <c r="H316" s="136"/>
      <c r="I316" s="136"/>
      <c r="J316" s="136"/>
      <c r="K316" s="136"/>
      <c r="L316" s="136"/>
    </row>
    <row r="317" spans="2:12">
      <c r="B317" s="135"/>
      <c r="C317" s="135"/>
      <c r="D317" s="136"/>
      <c r="E317" s="136"/>
      <c r="F317" s="136"/>
      <c r="G317" s="136"/>
      <c r="H317" s="136"/>
      <c r="I317" s="136"/>
      <c r="J317" s="136"/>
      <c r="K317" s="136"/>
      <c r="L317" s="136"/>
    </row>
    <row r="318" spans="2:12">
      <c r="B318" s="135"/>
      <c r="C318" s="135"/>
      <c r="D318" s="136"/>
      <c r="E318" s="136"/>
      <c r="F318" s="136"/>
      <c r="G318" s="136"/>
      <c r="H318" s="136"/>
      <c r="I318" s="136"/>
      <c r="J318" s="136"/>
      <c r="K318" s="136"/>
      <c r="L318" s="136"/>
    </row>
    <row r="319" spans="2:12">
      <c r="B319" s="135"/>
      <c r="C319" s="135"/>
      <c r="D319" s="136"/>
      <c r="E319" s="136"/>
      <c r="F319" s="136"/>
      <c r="G319" s="136"/>
      <c r="H319" s="136"/>
      <c r="I319" s="136"/>
      <c r="J319" s="136"/>
      <c r="K319" s="136"/>
      <c r="L319" s="136"/>
    </row>
    <row r="320" spans="2:12">
      <c r="B320" s="135"/>
      <c r="C320" s="135"/>
      <c r="D320" s="136"/>
      <c r="E320" s="136"/>
      <c r="F320" s="136"/>
      <c r="G320" s="136"/>
      <c r="H320" s="136"/>
      <c r="I320" s="136"/>
      <c r="J320" s="136"/>
      <c r="K320" s="136"/>
      <c r="L320" s="136"/>
    </row>
    <row r="321" spans="2:12">
      <c r="B321" s="135"/>
      <c r="C321" s="135"/>
      <c r="D321" s="136"/>
      <c r="E321" s="136"/>
      <c r="F321" s="136"/>
      <c r="G321" s="136"/>
      <c r="H321" s="136"/>
      <c r="I321" s="136"/>
      <c r="J321" s="136"/>
      <c r="K321" s="136"/>
      <c r="L321" s="136"/>
    </row>
    <row r="322" spans="2:12">
      <c r="B322" s="135"/>
      <c r="C322" s="135"/>
      <c r="D322" s="136"/>
      <c r="E322" s="136"/>
      <c r="F322" s="136"/>
      <c r="G322" s="136"/>
      <c r="H322" s="136"/>
      <c r="I322" s="136"/>
      <c r="J322" s="136"/>
      <c r="K322" s="136"/>
      <c r="L322" s="136"/>
    </row>
    <row r="323" spans="2:12">
      <c r="B323" s="135"/>
      <c r="C323" s="135"/>
      <c r="D323" s="136"/>
      <c r="E323" s="136"/>
      <c r="F323" s="136"/>
      <c r="G323" s="136"/>
      <c r="H323" s="136"/>
      <c r="I323" s="136"/>
      <c r="J323" s="136"/>
      <c r="K323" s="136"/>
      <c r="L323" s="136"/>
    </row>
    <row r="324" spans="2:12">
      <c r="B324" s="135"/>
      <c r="C324" s="135"/>
      <c r="D324" s="136"/>
      <c r="E324" s="136"/>
      <c r="F324" s="136"/>
      <c r="G324" s="136"/>
      <c r="H324" s="136"/>
      <c r="I324" s="136"/>
      <c r="J324" s="136"/>
      <c r="K324" s="136"/>
      <c r="L324" s="136"/>
    </row>
    <row r="325" spans="2:12">
      <c r="B325" s="135"/>
      <c r="C325" s="135"/>
      <c r="D325" s="136"/>
      <c r="E325" s="136"/>
      <c r="F325" s="136"/>
      <c r="G325" s="136"/>
      <c r="H325" s="136"/>
      <c r="I325" s="136"/>
      <c r="J325" s="136"/>
      <c r="K325" s="136"/>
      <c r="L325" s="136"/>
    </row>
    <row r="326" spans="2:12">
      <c r="B326" s="135"/>
      <c r="C326" s="135"/>
      <c r="D326" s="136"/>
      <c r="E326" s="136"/>
      <c r="F326" s="136"/>
      <c r="G326" s="136"/>
      <c r="H326" s="136"/>
      <c r="I326" s="136"/>
      <c r="J326" s="136"/>
      <c r="K326" s="136"/>
      <c r="L326" s="136"/>
    </row>
    <row r="327" spans="2:12">
      <c r="B327" s="135"/>
      <c r="C327" s="135"/>
      <c r="D327" s="136"/>
      <c r="E327" s="136"/>
      <c r="F327" s="136"/>
      <c r="G327" s="136"/>
      <c r="H327" s="136"/>
      <c r="I327" s="136"/>
      <c r="J327" s="136"/>
      <c r="K327" s="136"/>
      <c r="L327" s="136"/>
    </row>
    <row r="328" spans="2:12">
      <c r="B328" s="135"/>
      <c r="C328" s="135"/>
      <c r="D328" s="136"/>
      <c r="E328" s="136"/>
      <c r="F328" s="136"/>
      <c r="G328" s="136"/>
      <c r="H328" s="136"/>
      <c r="I328" s="136"/>
      <c r="J328" s="136"/>
      <c r="K328" s="136"/>
      <c r="L328" s="136"/>
    </row>
    <row r="329" spans="2:12">
      <c r="B329" s="135"/>
      <c r="C329" s="135"/>
      <c r="D329" s="136"/>
      <c r="E329" s="136"/>
      <c r="F329" s="136"/>
      <c r="G329" s="136"/>
      <c r="H329" s="136"/>
      <c r="I329" s="136"/>
      <c r="J329" s="136"/>
      <c r="K329" s="136"/>
      <c r="L329" s="136"/>
    </row>
    <row r="330" spans="2:12">
      <c r="B330" s="135"/>
      <c r="C330" s="135"/>
      <c r="D330" s="136"/>
      <c r="E330" s="136"/>
      <c r="F330" s="136"/>
      <c r="G330" s="136"/>
      <c r="H330" s="136"/>
      <c r="I330" s="136"/>
      <c r="J330" s="136"/>
      <c r="K330" s="136"/>
      <c r="L330" s="136"/>
    </row>
    <row r="331" spans="2:12">
      <c r="B331" s="135"/>
      <c r="C331" s="135"/>
      <c r="D331" s="136"/>
      <c r="E331" s="136"/>
      <c r="F331" s="136"/>
      <c r="G331" s="136"/>
      <c r="H331" s="136"/>
      <c r="I331" s="136"/>
      <c r="J331" s="136"/>
      <c r="K331" s="136"/>
      <c r="L331" s="136"/>
    </row>
    <row r="332" spans="2:12">
      <c r="B332" s="135"/>
      <c r="C332" s="135"/>
      <c r="D332" s="136"/>
      <c r="E332" s="136"/>
      <c r="F332" s="136"/>
      <c r="G332" s="136"/>
      <c r="H332" s="136"/>
      <c r="I332" s="136"/>
      <c r="J332" s="136"/>
      <c r="K332" s="136"/>
      <c r="L332" s="136"/>
    </row>
    <row r="333" spans="2:12">
      <c r="B333" s="135"/>
      <c r="C333" s="135"/>
      <c r="D333" s="136"/>
      <c r="E333" s="136"/>
      <c r="F333" s="136"/>
      <c r="G333" s="136"/>
      <c r="H333" s="136"/>
      <c r="I333" s="136"/>
      <c r="J333" s="136"/>
      <c r="K333" s="136"/>
      <c r="L333" s="136"/>
    </row>
    <row r="334" spans="2:12">
      <c r="B334" s="135"/>
      <c r="C334" s="135"/>
      <c r="D334" s="136"/>
      <c r="E334" s="136"/>
      <c r="F334" s="136"/>
      <c r="G334" s="136"/>
      <c r="H334" s="136"/>
      <c r="I334" s="136"/>
      <c r="J334" s="136"/>
      <c r="K334" s="136"/>
      <c r="L334" s="136"/>
    </row>
    <row r="335" spans="2:12">
      <c r="B335" s="135"/>
      <c r="C335" s="135"/>
      <c r="D335" s="136"/>
      <c r="E335" s="136"/>
      <c r="F335" s="136"/>
      <c r="G335" s="136"/>
      <c r="H335" s="136"/>
      <c r="I335" s="136"/>
      <c r="J335" s="136"/>
      <c r="K335" s="136"/>
      <c r="L335" s="136"/>
    </row>
    <row r="336" spans="2:12">
      <c r="B336" s="135"/>
      <c r="C336" s="135"/>
      <c r="D336" s="136"/>
      <c r="E336" s="136"/>
      <c r="F336" s="136"/>
      <c r="G336" s="136"/>
      <c r="H336" s="136"/>
      <c r="I336" s="136"/>
      <c r="J336" s="136"/>
      <c r="K336" s="136"/>
      <c r="L336" s="136"/>
    </row>
    <row r="337" spans="2:12">
      <c r="B337" s="135"/>
      <c r="C337" s="135"/>
      <c r="D337" s="136"/>
      <c r="E337" s="136"/>
      <c r="F337" s="136"/>
      <c r="G337" s="136"/>
      <c r="H337" s="136"/>
      <c r="I337" s="136"/>
      <c r="J337" s="136"/>
      <c r="K337" s="136"/>
      <c r="L337" s="136"/>
    </row>
    <row r="338" spans="2:12">
      <c r="B338" s="135"/>
      <c r="C338" s="135"/>
      <c r="D338" s="136"/>
      <c r="E338" s="136"/>
      <c r="F338" s="136"/>
      <c r="G338" s="136"/>
      <c r="H338" s="136"/>
      <c r="I338" s="136"/>
      <c r="J338" s="136"/>
      <c r="K338" s="136"/>
      <c r="L338" s="136"/>
    </row>
    <row r="339" spans="2:12">
      <c r="B339" s="135"/>
      <c r="C339" s="135"/>
      <c r="D339" s="136"/>
      <c r="E339" s="136"/>
      <c r="F339" s="136"/>
      <c r="G339" s="136"/>
      <c r="H339" s="136"/>
      <c r="I339" s="136"/>
      <c r="J339" s="136"/>
      <c r="K339" s="136"/>
      <c r="L339" s="136"/>
    </row>
    <row r="340" spans="2:12">
      <c r="B340" s="135"/>
      <c r="C340" s="135"/>
      <c r="D340" s="136"/>
      <c r="E340" s="136"/>
      <c r="F340" s="136"/>
      <c r="G340" s="136"/>
      <c r="H340" s="136"/>
      <c r="I340" s="136"/>
      <c r="J340" s="136"/>
      <c r="K340" s="136"/>
      <c r="L340" s="136"/>
    </row>
    <row r="341" spans="2:12">
      <c r="B341" s="135"/>
      <c r="C341" s="135"/>
      <c r="D341" s="136"/>
      <c r="E341" s="136"/>
      <c r="F341" s="136"/>
      <c r="G341" s="136"/>
      <c r="H341" s="136"/>
      <c r="I341" s="136"/>
      <c r="J341" s="136"/>
      <c r="K341" s="136"/>
      <c r="L341" s="136"/>
    </row>
    <row r="342" spans="2:12">
      <c r="B342" s="135"/>
      <c r="C342" s="135"/>
      <c r="D342" s="136"/>
      <c r="E342" s="136"/>
      <c r="F342" s="136"/>
      <c r="G342" s="136"/>
      <c r="H342" s="136"/>
      <c r="I342" s="136"/>
      <c r="J342" s="136"/>
      <c r="K342" s="136"/>
      <c r="L342" s="136"/>
    </row>
    <row r="343" spans="2:12">
      <c r="B343" s="135"/>
      <c r="C343" s="135"/>
      <c r="D343" s="136"/>
      <c r="E343" s="136"/>
      <c r="F343" s="136"/>
      <c r="G343" s="136"/>
      <c r="H343" s="136"/>
      <c r="I343" s="136"/>
      <c r="J343" s="136"/>
      <c r="K343" s="136"/>
      <c r="L343" s="136"/>
    </row>
    <row r="344" spans="2:12">
      <c r="B344" s="135"/>
      <c r="C344" s="135"/>
      <c r="D344" s="136"/>
      <c r="E344" s="136"/>
      <c r="F344" s="136"/>
      <c r="G344" s="136"/>
      <c r="H344" s="136"/>
      <c r="I344" s="136"/>
      <c r="J344" s="136"/>
      <c r="K344" s="136"/>
      <c r="L344" s="136"/>
    </row>
    <row r="345" spans="2:12">
      <c r="B345" s="135"/>
      <c r="C345" s="135"/>
      <c r="D345" s="136"/>
      <c r="E345" s="136"/>
      <c r="F345" s="136"/>
      <c r="G345" s="136"/>
      <c r="H345" s="136"/>
      <c r="I345" s="136"/>
      <c r="J345" s="136"/>
      <c r="K345" s="136"/>
      <c r="L345" s="136"/>
    </row>
    <row r="346" spans="2:12">
      <c r="B346" s="135"/>
      <c r="C346" s="135"/>
      <c r="D346" s="136"/>
      <c r="E346" s="136"/>
      <c r="F346" s="136"/>
      <c r="G346" s="136"/>
      <c r="H346" s="136"/>
      <c r="I346" s="136"/>
      <c r="J346" s="136"/>
      <c r="K346" s="136"/>
      <c r="L346" s="136"/>
    </row>
    <row r="347" spans="2:12">
      <c r="B347" s="135"/>
      <c r="C347" s="135"/>
      <c r="D347" s="136"/>
      <c r="E347" s="136"/>
      <c r="F347" s="136"/>
      <c r="G347" s="136"/>
      <c r="H347" s="136"/>
      <c r="I347" s="136"/>
      <c r="J347" s="136"/>
      <c r="K347" s="136"/>
      <c r="L347" s="136"/>
    </row>
    <row r="348" spans="2:12">
      <c r="B348" s="135"/>
      <c r="C348" s="135"/>
      <c r="D348" s="136"/>
      <c r="E348" s="136"/>
      <c r="F348" s="136"/>
      <c r="G348" s="136"/>
      <c r="H348" s="136"/>
      <c r="I348" s="136"/>
      <c r="J348" s="136"/>
      <c r="K348" s="136"/>
      <c r="L348" s="136"/>
    </row>
    <row r="349" spans="2:12">
      <c r="B349" s="135"/>
      <c r="C349" s="135"/>
      <c r="D349" s="136"/>
      <c r="E349" s="136"/>
      <c r="F349" s="136"/>
      <c r="G349" s="136"/>
      <c r="H349" s="136"/>
      <c r="I349" s="136"/>
      <c r="J349" s="136"/>
      <c r="K349" s="136"/>
      <c r="L349" s="136"/>
    </row>
    <row r="350" spans="2:12">
      <c r="B350" s="135"/>
      <c r="C350" s="135"/>
      <c r="D350" s="136"/>
      <c r="E350" s="136"/>
      <c r="F350" s="136"/>
      <c r="G350" s="136"/>
      <c r="H350" s="136"/>
      <c r="I350" s="136"/>
      <c r="J350" s="136"/>
      <c r="K350" s="136"/>
      <c r="L350" s="136"/>
    </row>
    <row r="351" spans="2:12">
      <c r="B351" s="135"/>
      <c r="C351" s="135"/>
      <c r="D351" s="136"/>
      <c r="E351" s="136"/>
      <c r="F351" s="136"/>
      <c r="G351" s="136"/>
      <c r="H351" s="136"/>
      <c r="I351" s="136"/>
      <c r="J351" s="136"/>
      <c r="K351" s="136"/>
      <c r="L351" s="136"/>
    </row>
    <row r="352" spans="2:12">
      <c r="B352" s="135"/>
      <c r="C352" s="135"/>
      <c r="D352" s="136"/>
      <c r="E352" s="136"/>
      <c r="F352" s="136"/>
      <c r="G352" s="136"/>
      <c r="H352" s="136"/>
      <c r="I352" s="136"/>
      <c r="J352" s="136"/>
      <c r="K352" s="136"/>
      <c r="L352" s="136"/>
    </row>
    <row r="353" spans="2:12">
      <c r="B353" s="135"/>
      <c r="C353" s="135"/>
      <c r="D353" s="136"/>
      <c r="E353" s="136"/>
      <c r="F353" s="136"/>
      <c r="G353" s="136"/>
      <c r="H353" s="136"/>
      <c r="I353" s="136"/>
      <c r="J353" s="136"/>
      <c r="K353" s="136"/>
      <c r="L353" s="136"/>
    </row>
    <row r="354" spans="2:12">
      <c r="B354" s="135"/>
      <c r="C354" s="135"/>
      <c r="D354" s="136"/>
      <c r="E354" s="136"/>
      <c r="F354" s="136"/>
      <c r="G354" s="136"/>
      <c r="H354" s="136"/>
      <c r="I354" s="136"/>
      <c r="J354" s="136"/>
      <c r="K354" s="136"/>
      <c r="L354" s="136"/>
    </row>
    <row r="355" spans="2:12">
      <c r="B355" s="135"/>
      <c r="C355" s="135"/>
      <c r="D355" s="136"/>
      <c r="E355" s="136"/>
      <c r="F355" s="136"/>
      <c r="G355" s="136"/>
      <c r="H355" s="136"/>
      <c r="I355" s="136"/>
      <c r="J355" s="136"/>
      <c r="K355" s="136"/>
      <c r="L355" s="136"/>
    </row>
    <row r="356" spans="2:12">
      <c r="B356" s="135"/>
      <c r="C356" s="135"/>
      <c r="D356" s="136"/>
      <c r="E356" s="136"/>
      <c r="F356" s="136"/>
      <c r="G356" s="136"/>
      <c r="H356" s="136"/>
      <c r="I356" s="136"/>
      <c r="J356" s="136"/>
      <c r="K356" s="136"/>
      <c r="L356" s="136"/>
    </row>
    <row r="357" spans="2:12">
      <c r="B357" s="135"/>
      <c r="C357" s="135"/>
      <c r="D357" s="136"/>
      <c r="E357" s="136"/>
      <c r="F357" s="136"/>
      <c r="G357" s="136"/>
      <c r="H357" s="136"/>
      <c r="I357" s="136"/>
      <c r="J357" s="136"/>
      <c r="K357" s="136"/>
      <c r="L357" s="136"/>
    </row>
    <row r="358" spans="2:12">
      <c r="B358" s="135"/>
      <c r="C358" s="135"/>
      <c r="D358" s="136"/>
      <c r="E358" s="136"/>
      <c r="F358" s="136"/>
      <c r="G358" s="136"/>
      <c r="H358" s="136"/>
      <c r="I358" s="136"/>
      <c r="J358" s="136"/>
      <c r="K358" s="136"/>
      <c r="L358" s="136"/>
    </row>
    <row r="359" spans="2:12">
      <c r="B359" s="135"/>
      <c r="C359" s="135"/>
      <c r="D359" s="136"/>
      <c r="E359" s="136"/>
      <c r="F359" s="136"/>
      <c r="G359" s="136"/>
      <c r="H359" s="136"/>
      <c r="I359" s="136"/>
      <c r="J359" s="136"/>
      <c r="K359" s="136"/>
      <c r="L359" s="136"/>
    </row>
    <row r="360" spans="2:12">
      <c r="B360" s="135"/>
      <c r="C360" s="135"/>
      <c r="D360" s="136"/>
      <c r="E360" s="136"/>
      <c r="F360" s="136"/>
      <c r="G360" s="136"/>
      <c r="H360" s="136"/>
      <c r="I360" s="136"/>
      <c r="J360" s="136"/>
      <c r="K360" s="136"/>
      <c r="L360" s="136"/>
    </row>
    <row r="361" spans="2:12">
      <c r="B361" s="135"/>
      <c r="C361" s="135"/>
      <c r="D361" s="136"/>
      <c r="E361" s="136"/>
      <c r="F361" s="136"/>
      <c r="G361" s="136"/>
      <c r="H361" s="136"/>
      <c r="I361" s="136"/>
      <c r="J361" s="136"/>
      <c r="K361" s="136"/>
      <c r="L361" s="136"/>
    </row>
    <row r="362" spans="2:12">
      <c r="B362" s="135"/>
      <c r="C362" s="135"/>
      <c r="D362" s="136"/>
      <c r="E362" s="136"/>
      <c r="F362" s="136"/>
      <c r="G362" s="136"/>
      <c r="H362" s="136"/>
      <c r="I362" s="136"/>
      <c r="J362" s="136"/>
      <c r="K362" s="136"/>
      <c r="L362" s="136"/>
    </row>
    <row r="363" spans="2:12">
      <c r="B363" s="135"/>
      <c r="C363" s="135"/>
      <c r="D363" s="136"/>
      <c r="E363" s="136"/>
      <c r="F363" s="136"/>
      <c r="G363" s="136"/>
      <c r="H363" s="136"/>
      <c r="I363" s="136"/>
      <c r="J363" s="136"/>
      <c r="K363" s="136"/>
      <c r="L363" s="136"/>
    </row>
    <row r="364" spans="2:12">
      <c r="B364" s="135"/>
      <c r="C364" s="135"/>
      <c r="D364" s="136"/>
      <c r="E364" s="136"/>
      <c r="F364" s="136"/>
      <c r="G364" s="136"/>
      <c r="H364" s="136"/>
      <c r="I364" s="136"/>
      <c r="J364" s="136"/>
      <c r="K364" s="136"/>
      <c r="L364" s="136"/>
    </row>
    <row r="365" spans="2:12">
      <c r="B365" s="135"/>
      <c r="C365" s="135"/>
      <c r="D365" s="136"/>
      <c r="E365" s="136"/>
      <c r="F365" s="136"/>
      <c r="G365" s="136"/>
      <c r="H365" s="136"/>
      <c r="I365" s="136"/>
      <c r="J365" s="136"/>
      <c r="K365" s="136"/>
      <c r="L365" s="136"/>
    </row>
    <row r="366" spans="2:12">
      <c r="B366" s="135"/>
      <c r="C366" s="135"/>
      <c r="D366" s="136"/>
      <c r="E366" s="136"/>
      <c r="F366" s="136"/>
      <c r="G366" s="136"/>
      <c r="H366" s="136"/>
      <c r="I366" s="136"/>
      <c r="J366" s="136"/>
      <c r="K366" s="136"/>
      <c r="L366" s="136"/>
    </row>
    <row r="367" spans="2:12">
      <c r="B367" s="135"/>
      <c r="C367" s="135"/>
      <c r="D367" s="136"/>
      <c r="E367" s="136"/>
      <c r="F367" s="136"/>
      <c r="G367" s="136"/>
      <c r="H367" s="136"/>
      <c r="I367" s="136"/>
      <c r="J367" s="136"/>
      <c r="K367" s="136"/>
      <c r="L367" s="136"/>
    </row>
    <row r="368" spans="2:12">
      <c r="B368" s="135"/>
      <c r="C368" s="135"/>
      <c r="D368" s="136"/>
      <c r="E368" s="136"/>
      <c r="F368" s="136"/>
      <c r="G368" s="136"/>
      <c r="H368" s="136"/>
      <c r="I368" s="136"/>
      <c r="J368" s="136"/>
      <c r="K368" s="136"/>
      <c r="L368" s="136"/>
    </row>
    <row r="369" spans="2:12">
      <c r="B369" s="135"/>
      <c r="C369" s="135"/>
      <c r="D369" s="136"/>
      <c r="E369" s="136"/>
      <c r="F369" s="136"/>
      <c r="G369" s="136"/>
      <c r="H369" s="136"/>
      <c r="I369" s="136"/>
      <c r="J369" s="136"/>
      <c r="K369" s="136"/>
      <c r="L369" s="136"/>
    </row>
    <row r="370" spans="2:12">
      <c r="B370" s="135"/>
      <c r="C370" s="135"/>
      <c r="D370" s="136"/>
      <c r="E370" s="136"/>
      <c r="F370" s="136"/>
      <c r="G370" s="136"/>
      <c r="H370" s="136"/>
      <c r="I370" s="136"/>
      <c r="J370" s="136"/>
      <c r="K370" s="136"/>
      <c r="L370" s="136"/>
    </row>
    <row r="371" spans="2:12">
      <c r="B371" s="135"/>
      <c r="C371" s="135"/>
      <c r="D371" s="136"/>
      <c r="E371" s="136"/>
      <c r="F371" s="136"/>
      <c r="G371" s="136"/>
      <c r="H371" s="136"/>
      <c r="I371" s="136"/>
      <c r="J371" s="136"/>
      <c r="K371" s="136"/>
      <c r="L371" s="136"/>
    </row>
    <row r="372" spans="2:12">
      <c r="B372" s="135"/>
      <c r="C372" s="135"/>
      <c r="D372" s="136"/>
      <c r="E372" s="136"/>
      <c r="F372" s="136"/>
      <c r="G372" s="136"/>
      <c r="H372" s="136"/>
      <c r="I372" s="136"/>
      <c r="J372" s="136"/>
      <c r="K372" s="136"/>
      <c r="L372" s="136"/>
    </row>
    <row r="373" spans="2:12">
      <c r="B373" s="135"/>
      <c r="C373" s="135"/>
      <c r="D373" s="136"/>
      <c r="E373" s="136"/>
      <c r="F373" s="136"/>
      <c r="G373" s="136"/>
      <c r="H373" s="136"/>
      <c r="I373" s="136"/>
      <c r="J373" s="136"/>
      <c r="K373" s="136"/>
      <c r="L373" s="136"/>
    </row>
    <row r="374" spans="2:12">
      <c r="B374" s="135"/>
      <c r="C374" s="135"/>
      <c r="D374" s="136"/>
      <c r="E374" s="136"/>
      <c r="F374" s="136"/>
      <c r="G374" s="136"/>
      <c r="H374" s="136"/>
      <c r="I374" s="136"/>
      <c r="J374" s="136"/>
      <c r="K374" s="136"/>
      <c r="L374" s="136"/>
    </row>
    <row r="375" spans="2:12">
      <c r="B375" s="135"/>
      <c r="C375" s="135"/>
      <c r="D375" s="136"/>
      <c r="E375" s="136"/>
      <c r="F375" s="136"/>
      <c r="G375" s="136"/>
      <c r="H375" s="136"/>
      <c r="I375" s="136"/>
      <c r="J375" s="136"/>
      <c r="K375" s="136"/>
      <c r="L375" s="136"/>
    </row>
    <row r="376" spans="2:12">
      <c r="B376" s="135"/>
      <c r="C376" s="135"/>
      <c r="D376" s="136"/>
      <c r="E376" s="136"/>
      <c r="F376" s="136"/>
      <c r="G376" s="136"/>
      <c r="H376" s="136"/>
      <c r="I376" s="136"/>
      <c r="J376" s="136"/>
      <c r="K376" s="136"/>
      <c r="L376" s="136"/>
    </row>
    <row r="377" spans="2:12">
      <c r="B377" s="135"/>
      <c r="C377" s="135"/>
      <c r="D377" s="136"/>
      <c r="E377" s="136"/>
      <c r="F377" s="136"/>
      <c r="G377" s="136"/>
      <c r="H377" s="136"/>
      <c r="I377" s="136"/>
      <c r="J377" s="136"/>
      <c r="K377" s="136"/>
      <c r="L377" s="136"/>
    </row>
    <row r="378" spans="2:12">
      <c r="B378" s="135"/>
      <c r="C378" s="135"/>
      <c r="D378" s="136"/>
      <c r="E378" s="136"/>
      <c r="F378" s="136"/>
      <c r="G378" s="136"/>
      <c r="H378" s="136"/>
      <c r="I378" s="136"/>
      <c r="J378" s="136"/>
      <c r="K378" s="136"/>
      <c r="L378" s="136"/>
    </row>
    <row r="379" spans="2:12">
      <c r="B379" s="135"/>
      <c r="C379" s="135"/>
      <c r="D379" s="136"/>
      <c r="E379" s="136"/>
      <c r="F379" s="136"/>
      <c r="G379" s="136"/>
      <c r="H379" s="136"/>
      <c r="I379" s="136"/>
      <c r="J379" s="136"/>
      <c r="K379" s="136"/>
      <c r="L379" s="136"/>
    </row>
    <row r="380" spans="2:12">
      <c r="B380" s="135"/>
      <c r="C380" s="135"/>
      <c r="D380" s="136"/>
      <c r="E380" s="136"/>
      <c r="F380" s="136"/>
      <c r="G380" s="136"/>
      <c r="H380" s="136"/>
      <c r="I380" s="136"/>
      <c r="J380" s="136"/>
      <c r="K380" s="136"/>
      <c r="L380" s="136"/>
    </row>
    <row r="381" spans="2:12">
      <c r="B381" s="135"/>
      <c r="C381" s="135"/>
      <c r="D381" s="136"/>
      <c r="E381" s="136"/>
      <c r="F381" s="136"/>
      <c r="G381" s="136"/>
      <c r="H381" s="136"/>
      <c r="I381" s="136"/>
      <c r="J381" s="136"/>
      <c r="K381" s="136"/>
      <c r="L381" s="136"/>
    </row>
    <row r="382" spans="2:12">
      <c r="B382" s="135"/>
      <c r="C382" s="135"/>
      <c r="D382" s="136"/>
      <c r="E382" s="136"/>
      <c r="F382" s="136"/>
      <c r="G382" s="136"/>
      <c r="H382" s="136"/>
      <c r="I382" s="136"/>
      <c r="J382" s="136"/>
      <c r="K382" s="136"/>
      <c r="L382" s="136"/>
    </row>
    <row r="383" spans="2:12">
      <c r="B383" s="135"/>
      <c r="C383" s="135"/>
      <c r="D383" s="136"/>
      <c r="E383" s="136"/>
      <c r="F383" s="136"/>
      <c r="G383" s="136"/>
      <c r="H383" s="136"/>
      <c r="I383" s="136"/>
      <c r="J383" s="136"/>
      <c r="K383" s="136"/>
      <c r="L383" s="136"/>
    </row>
    <row r="384" spans="2:12">
      <c r="B384" s="135"/>
      <c r="C384" s="135"/>
      <c r="D384" s="136"/>
      <c r="E384" s="136"/>
      <c r="F384" s="136"/>
      <c r="G384" s="136"/>
      <c r="H384" s="136"/>
      <c r="I384" s="136"/>
      <c r="J384" s="136"/>
      <c r="K384" s="136"/>
      <c r="L384" s="136"/>
    </row>
    <row r="385" spans="2:12">
      <c r="B385" s="135"/>
      <c r="C385" s="135"/>
      <c r="D385" s="136"/>
      <c r="E385" s="136"/>
      <c r="F385" s="136"/>
      <c r="G385" s="136"/>
      <c r="H385" s="136"/>
      <c r="I385" s="136"/>
      <c r="J385" s="136"/>
      <c r="K385" s="136"/>
      <c r="L385" s="136"/>
    </row>
    <row r="386" spans="2:12">
      <c r="B386" s="135"/>
      <c r="C386" s="135"/>
      <c r="D386" s="136"/>
      <c r="E386" s="136"/>
      <c r="F386" s="136"/>
      <c r="G386" s="136"/>
      <c r="H386" s="136"/>
      <c r="I386" s="136"/>
      <c r="J386" s="136"/>
      <c r="K386" s="136"/>
      <c r="L386" s="136"/>
    </row>
    <row r="387" spans="2:12">
      <c r="B387" s="135"/>
      <c r="C387" s="135"/>
      <c r="D387" s="136"/>
      <c r="E387" s="136"/>
      <c r="F387" s="136"/>
      <c r="G387" s="136"/>
      <c r="H387" s="136"/>
      <c r="I387" s="136"/>
      <c r="J387" s="136"/>
      <c r="K387" s="136"/>
      <c r="L387" s="136"/>
    </row>
    <row r="388" spans="2:12">
      <c r="B388" s="135"/>
      <c r="C388" s="135"/>
      <c r="D388" s="136"/>
      <c r="E388" s="136"/>
      <c r="F388" s="136"/>
      <c r="G388" s="136"/>
      <c r="H388" s="136"/>
      <c r="I388" s="136"/>
      <c r="J388" s="136"/>
      <c r="K388" s="136"/>
      <c r="L388" s="136"/>
    </row>
    <row r="389" spans="2:12">
      <c r="B389" s="135"/>
      <c r="C389" s="135"/>
      <c r="D389" s="136"/>
      <c r="E389" s="136"/>
      <c r="F389" s="136"/>
      <c r="G389" s="136"/>
      <c r="H389" s="136"/>
      <c r="I389" s="136"/>
      <c r="J389" s="136"/>
      <c r="K389" s="136"/>
      <c r="L389" s="136"/>
    </row>
    <row r="390" spans="2:12">
      <c r="B390" s="135"/>
      <c r="C390" s="135"/>
      <c r="D390" s="136"/>
      <c r="E390" s="136"/>
      <c r="F390" s="136"/>
      <c r="G390" s="136"/>
      <c r="H390" s="136"/>
      <c r="I390" s="136"/>
      <c r="J390" s="136"/>
      <c r="K390" s="136"/>
      <c r="L390" s="136"/>
    </row>
    <row r="391" spans="2:12">
      <c r="B391" s="135"/>
      <c r="C391" s="135"/>
      <c r="D391" s="136"/>
      <c r="E391" s="136"/>
      <c r="F391" s="136"/>
      <c r="G391" s="136"/>
      <c r="H391" s="136"/>
      <c r="I391" s="136"/>
      <c r="J391" s="136"/>
      <c r="K391" s="136"/>
      <c r="L391" s="136"/>
    </row>
    <row r="392" spans="2:12">
      <c r="B392" s="135"/>
      <c r="C392" s="135"/>
      <c r="D392" s="136"/>
      <c r="E392" s="136"/>
      <c r="F392" s="136"/>
      <c r="G392" s="136"/>
      <c r="H392" s="136"/>
      <c r="I392" s="136"/>
      <c r="J392" s="136"/>
      <c r="K392" s="136"/>
      <c r="L392" s="136"/>
    </row>
    <row r="393" spans="2:12">
      <c r="B393" s="135"/>
      <c r="C393" s="135"/>
      <c r="D393" s="136"/>
      <c r="E393" s="136"/>
      <c r="F393" s="136"/>
      <c r="G393" s="136"/>
      <c r="H393" s="136"/>
      <c r="I393" s="136"/>
      <c r="J393" s="136"/>
      <c r="K393" s="136"/>
      <c r="L393" s="136"/>
    </row>
    <row r="394" spans="2:12">
      <c r="B394" s="135"/>
      <c r="C394" s="135"/>
      <c r="D394" s="136"/>
      <c r="E394" s="136"/>
      <c r="F394" s="136"/>
      <c r="G394" s="136"/>
      <c r="H394" s="136"/>
      <c r="I394" s="136"/>
      <c r="J394" s="136"/>
      <c r="K394" s="136"/>
      <c r="L394" s="136"/>
    </row>
    <row r="395" spans="2:12">
      <c r="B395" s="135"/>
      <c r="C395" s="135"/>
      <c r="D395" s="136"/>
      <c r="E395" s="136"/>
      <c r="F395" s="136"/>
      <c r="G395" s="136"/>
      <c r="H395" s="136"/>
      <c r="I395" s="136"/>
      <c r="J395" s="136"/>
      <c r="K395" s="136"/>
      <c r="L395" s="136"/>
    </row>
    <row r="396" spans="2:12">
      <c r="B396" s="135"/>
      <c r="C396" s="135"/>
      <c r="D396" s="136"/>
      <c r="E396" s="136"/>
      <c r="F396" s="136"/>
      <c r="G396" s="136"/>
      <c r="H396" s="136"/>
      <c r="I396" s="136"/>
      <c r="J396" s="136"/>
      <c r="K396" s="136"/>
      <c r="L396" s="136"/>
    </row>
    <row r="397" spans="2:12">
      <c r="B397" s="135"/>
      <c r="C397" s="135"/>
      <c r="D397" s="136"/>
      <c r="E397" s="136"/>
      <c r="F397" s="136"/>
      <c r="G397" s="136"/>
      <c r="H397" s="136"/>
      <c r="I397" s="136"/>
      <c r="J397" s="136"/>
      <c r="K397" s="136"/>
      <c r="L397" s="136"/>
    </row>
    <row r="398" spans="2:12">
      <c r="B398" s="135"/>
      <c r="C398" s="135"/>
      <c r="D398" s="136"/>
      <c r="E398" s="136"/>
      <c r="F398" s="136"/>
      <c r="G398" s="136"/>
      <c r="H398" s="136"/>
      <c r="I398" s="136"/>
      <c r="J398" s="136"/>
      <c r="K398" s="136"/>
      <c r="L398" s="136"/>
    </row>
    <row r="399" spans="2:12">
      <c r="B399" s="135"/>
      <c r="C399" s="135"/>
      <c r="D399" s="136"/>
      <c r="E399" s="136"/>
      <c r="F399" s="136"/>
      <c r="G399" s="136"/>
      <c r="H399" s="136"/>
      <c r="I399" s="136"/>
      <c r="J399" s="136"/>
      <c r="K399" s="136"/>
      <c r="L399" s="136"/>
    </row>
    <row r="400" spans="2:12">
      <c r="B400" s="135"/>
      <c r="C400" s="135"/>
      <c r="D400" s="136"/>
      <c r="E400" s="136"/>
      <c r="F400" s="136"/>
      <c r="G400" s="136"/>
      <c r="H400" s="136"/>
      <c r="I400" s="136"/>
      <c r="J400" s="136"/>
      <c r="K400" s="136"/>
      <c r="L400" s="136"/>
    </row>
    <row r="401" spans="2:12">
      <c r="B401" s="135"/>
      <c r="C401" s="135"/>
      <c r="D401" s="136"/>
      <c r="E401" s="136"/>
      <c r="F401" s="136"/>
      <c r="G401" s="136"/>
      <c r="H401" s="136"/>
      <c r="I401" s="136"/>
      <c r="J401" s="136"/>
      <c r="K401" s="136"/>
      <c r="L401" s="136"/>
    </row>
    <row r="402" spans="2:12">
      <c r="B402" s="135"/>
      <c r="C402" s="135"/>
      <c r="D402" s="136"/>
      <c r="E402" s="136"/>
      <c r="F402" s="136"/>
      <c r="G402" s="136"/>
      <c r="H402" s="136"/>
      <c r="I402" s="136"/>
      <c r="J402" s="136"/>
      <c r="K402" s="136"/>
      <c r="L402" s="136"/>
    </row>
    <row r="403" spans="2:12">
      <c r="B403" s="135"/>
      <c r="C403" s="135"/>
      <c r="D403" s="136"/>
      <c r="E403" s="136"/>
      <c r="F403" s="136"/>
      <c r="G403" s="136"/>
      <c r="H403" s="136"/>
      <c r="I403" s="136"/>
      <c r="J403" s="136"/>
      <c r="K403" s="136"/>
      <c r="L403" s="136"/>
    </row>
    <row r="404" spans="2:12">
      <c r="B404" s="135"/>
      <c r="C404" s="135"/>
      <c r="D404" s="136"/>
      <c r="E404" s="136"/>
      <c r="F404" s="136"/>
      <c r="G404" s="136"/>
      <c r="H404" s="136"/>
      <c r="I404" s="136"/>
      <c r="J404" s="136"/>
      <c r="K404" s="136"/>
      <c r="L404" s="136"/>
    </row>
    <row r="405" spans="2:12">
      <c r="B405" s="135"/>
      <c r="C405" s="135"/>
      <c r="D405" s="136"/>
      <c r="E405" s="136"/>
      <c r="F405" s="136"/>
      <c r="G405" s="136"/>
      <c r="H405" s="136"/>
      <c r="I405" s="136"/>
      <c r="J405" s="136"/>
      <c r="K405" s="136"/>
      <c r="L405" s="136"/>
    </row>
    <row r="406" spans="2:12">
      <c r="B406" s="135"/>
      <c r="C406" s="135"/>
      <c r="D406" s="136"/>
      <c r="E406" s="136"/>
      <c r="F406" s="136"/>
      <c r="G406" s="136"/>
      <c r="H406" s="136"/>
      <c r="I406" s="136"/>
      <c r="J406" s="136"/>
      <c r="K406" s="136"/>
      <c r="L406" s="136"/>
    </row>
    <row r="407" spans="2:12">
      <c r="B407" s="135"/>
      <c r="C407" s="135"/>
      <c r="D407" s="136"/>
      <c r="E407" s="136"/>
      <c r="F407" s="136"/>
      <c r="G407" s="136"/>
      <c r="H407" s="136"/>
      <c r="I407" s="136"/>
      <c r="J407" s="136"/>
      <c r="K407" s="136"/>
      <c r="L407" s="136"/>
    </row>
    <row r="408" spans="2:12">
      <c r="B408" s="135"/>
      <c r="C408" s="135"/>
      <c r="D408" s="136"/>
      <c r="E408" s="136"/>
      <c r="F408" s="136"/>
      <c r="G408" s="136"/>
      <c r="H408" s="136"/>
      <c r="I408" s="136"/>
      <c r="J408" s="136"/>
      <c r="K408" s="136"/>
      <c r="L408" s="136"/>
    </row>
    <row r="409" spans="2:12">
      <c r="B409" s="135"/>
      <c r="C409" s="135"/>
      <c r="D409" s="136"/>
      <c r="E409" s="136"/>
      <c r="F409" s="136"/>
      <c r="G409" s="136"/>
      <c r="H409" s="136"/>
      <c r="I409" s="136"/>
      <c r="J409" s="136"/>
      <c r="K409" s="136"/>
      <c r="L409" s="136"/>
    </row>
    <row r="410" spans="2:12">
      <c r="B410" s="135"/>
      <c r="C410" s="135"/>
      <c r="D410" s="136"/>
      <c r="E410" s="136"/>
      <c r="F410" s="136"/>
      <c r="G410" s="136"/>
      <c r="H410" s="136"/>
      <c r="I410" s="136"/>
      <c r="J410" s="136"/>
      <c r="K410" s="136"/>
      <c r="L410" s="136"/>
    </row>
    <row r="411" spans="2:12">
      <c r="B411" s="135"/>
      <c r="C411" s="135"/>
      <c r="D411" s="136"/>
      <c r="E411" s="136"/>
      <c r="F411" s="136"/>
      <c r="G411" s="136"/>
      <c r="H411" s="136"/>
      <c r="I411" s="136"/>
      <c r="J411" s="136"/>
      <c r="K411" s="136"/>
      <c r="L411" s="136"/>
    </row>
    <row r="412" spans="2:12">
      <c r="B412" s="135"/>
      <c r="C412" s="135"/>
      <c r="D412" s="136"/>
      <c r="E412" s="136"/>
      <c r="F412" s="136"/>
      <c r="G412" s="136"/>
      <c r="H412" s="136"/>
      <c r="I412" s="136"/>
      <c r="J412" s="136"/>
      <c r="K412" s="136"/>
      <c r="L412" s="136"/>
    </row>
    <row r="413" spans="2:12">
      <c r="B413" s="135"/>
      <c r="C413" s="135"/>
      <c r="D413" s="136"/>
      <c r="E413" s="136"/>
      <c r="F413" s="136"/>
      <c r="G413" s="136"/>
      <c r="H413" s="136"/>
      <c r="I413" s="136"/>
      <c r="J413" s="136"/>
      <c r="K413" s="136"/>
      <c r="L413" s="136"/>
    </row>
    <row r="414" spans="2:12">
      <c r="B414" s="135"/>
      <c r="C414" s="135"/>
      <c r="D414" s="136"/>
      <c r="E414" s="136"/>
      <c r="F414" s="136"/>
      <c r="G414" s="136"/>
      <c r="H414" s="136"/>
      <c r="I414" s="136"/>
      <c r="J414" s="136"/>
      <c r="K414" s="136"/>
      <c r="L414" s="136"/>
    </row>
    <row r="415" spans="2:12">
      <c r="B415" s="135"/>
      <c r="C415" s="135"/>
      <c r="D415" s="136"/>
      <c r="E415" s="136"/>
      <c r="F415" s="136"/>
      <c r="G415" s="136"/>
      <c r="H415" s="136"/>
      <c r="I415" s="136"/>
      <c r="J415" s="136"/>
      <c r="K415" s="136"/>
      <c r="L415" s="136"/>
    </row>
    <row r="416" spans="2:12">
      <c r="B416" s="135"/>
      <c r="C416" s="135"/>
      <c r="D416" s="136"/>
      <c r="E416" s="136"/>
      <c r="F416" s="136"/>
      <c r="G416" s="136"/>
      <c r="H416" s="136"/>
      <c r="I416" s="136"/>
      <c r="J416" s="136"/>
      <c r="K416" s="136"/>
      <c r="L416" s="136"/>
    </row>
    <row r="417" spans="2:12">
      <c r="B417" s="135"/>
      <c r="C417" s="135"/>
      <c r="D417" s="136"/>
      <c r="E417" s="136"/>
      <c r="F417" s="136"/>
      <c r="G417" s="136"/>
      <c r="H417" s="136"/>
      <c r="I417" s="136"/>
      <c r="J417" s="136"/>
      <c r="K417" s="136"/>
      <c r="L417" s="136"/>
    </row>
    <row r="418" spans="2:12">
      <c r="B418" s="135"/>
      <c r="C418" s="135"/>
      <c r="D418" s="136"/>
      <c r="E418" s="136"/>
      <c r="F418" s="136"/>
      <c r="G418" s="136"/>
      <c r="H418" s="136"/>
      <c r="I418" s="136"/>
      <c r="J418" s="136"/>
      <c r="K418" s="136"/>
      <c r="L418" s="136"/>
    </row>
    <row r="419" spans="2:12">
      <c r="B419" s="135"/>
      <c r="C419" s="135"/>
      <c r="D419" s="136"/>
      <c r="E419" s="136"/>
      <c r="F419" s="136"/>
      <c r="G419" s="136"/>
      <c r="H419" s="136"/>
      <c r="I419" s="136"/>
      <c r="J419" s="136"/>
      <c r="K419" s="136"/>
      <c r="L419" s="136"/>
    </row>
    <row r="420" spans="2:12">
      <c r="B420" s="135"/>
      <c r="C420" s="135"/>
      <c r="D420" s="136"/>
      <c r="E420" s="136"/>
      <c r="F420" s="136"/>
      <c r="G420" s="136"/>
      <c r="H420" s="136"/>
      <c r="I420" s="136"/>
      <c r="J420" s="136"/>
      <c r="K420" s="136"/>
      <c r="L420" s="136"/>
    </row>
    <row r="421" spans="2:12">
      <c r="B421" s="135"/>
      <c r="C421" s="135"/>
      <c r="D421" s="136"/>
      <c r="E421" s="136"/>
      <c r="F421" s="136"/>
      <c r="G421" s="136"/>
      <c r="H421" s="136"/>
      <c r="I421" s="136"/>
      <c r="J421" s="136"/>
      <c r="K421" s="136"/>
      <c r="L421" s="136"/>
    </row>
    <row r="422" spans="2:12">
      <c r="B422" s="135"/>
      <c r="C422" s="135"/>
      <c r="D422" s="136"/>
      <c r="E422" s="136"/>
      <c r="F422" s="136"/>
      <c r="G422" s="136"/>
      <c r="H422" s="136"/>
      <c r="I422" s="136"/>
      <c r="J422" s="136"/>
      <c r="K422" s="136"/>
      <c r="L422" s="136"/>
    </row>
    <row r="423" spans="2:12">
      <c r="B423" s="135"/>
      <c r="C423" s="135"/>
      <c r="D423" s="136"/>
      <c r="E423" s="136"/>
      <c r="F423" s="136"/>
      <c r="G423" s="136"/>
      <c r="H423" s="136"/>
      <c r="I423" s="136"/>
      <c r="J423" s="136"/>
      <c r="K423" s="136"/>
      <c r="L423" s="136"/>
    </row>
    <row r="424" spans="2:12">
      <c r="B424" s="135"/>
      <c r="C424" s="135"/>
      <c r="D424" s="136"/>
      <c r="E424" s="136"/>
      <c r="F424" s="136"/>
      <c r="G424" s="136"/>
      <c r="H424" s="136"/>
      <c r="I424" s="136"/>
      <c r="J424" s="136"/>
      <c r="K424" s="136"/>
      <c r="L424" s="136"/>
    </row>
    <row r="425" spans="2:12">
      <c r="B425" s="135"/>
      <c r="C425" s="135"/>
      <c r="D425" s="136"/>
      <c r="E425" s="136"/>
      <c r="F425" s="136"/>
      <c r="G425" s="136"/>
      <c r="H425" s="136"/>
      <c r="I425" s="136"/>
      <c r="J425" s="136"/>
      <c r="K425" s="136"/>
      <c r="L425" s="136"/>
    </row>
    <row r="426" spans="2:12">
      <c r="B426" s="135"/>
      <c r="C426" s="135"/>
      <c r="D426" s="136"/>
      <c r="E426" s="136"/>
      <c r="F426" s="136"/>
      <c r="G426" s="136"/>
      <c r="H426" s="136"/>
      <c r="I426" s="136"/>
      <c r="J426" s="136"/>
      <c r="K426" s="136"/>
      <c r="L426" s="136"/>
    </row>
    <row r="427" spans="2:12">
      <c r="B427" s="135"/>
      <c r="C427" s="135"/>
      <c r="D427" s="136"/>
      <c r="E427" s="136"/>
      <c r="F427" s="136"/>
      <c r="G427" s="136"/>
      <c r="H427" s="136"/>
      <c r="I427" s="136"/>
      <c r="J427" s="136"/>
      <c r="K427" s="136"/>
      <c r="L427" s="136"/>
    </row>
    <row r="428" spans="2:12">
      <c r="B428" s="135"/>
      <c r="C428" s="135"/>
      <c r="D428" s="136"/>
      <c r="E428" s="136"/>
      <c r="F428" s="136"/>
      <c r="G428" s="136"/>
      <c r="H428" s="136"/>
      <c r="I428" s="136"/>
      <c r="J428" s="136"/>
      <c r="K428" s="136"/>
      <c r="L428" s="136"/>
    </row>
    <row r="429" spans="2:12">
      <c r="B429" s="135"/>
      <c r="C429" s="135"/>
      <c r="D429" s="136"/>
      <c r="E429" s="136"/>
      <c r="F429" s="136"/>
      <c r="G429" s="136"/>
      <c r="H429" s="136"/>
      <c r="I429" s="136"/>
      <c r="J429" s="136"/>
      <c r="K429" s="136"/>
      <c r="L429" s="136"/>
    </row>
    <row r="430" spans="2:12">
      <c r="B430" s="135"/>
      <c r="C430" s="135"/>
      <c r="D430" s="136"/>
      <c r="E430" s="136"/>
      <c r="F430" s="136"/>
      <c r="G430" s="136"/>
      <c r="H430" s="136"/>
      <c r="I430" s="136"/>
      <c r="J430" s="136"/>
      <c r="K430" s="136"/>
      <c r="L430" s="136"/>
    </row>
    <row r="431" spans="2:12">
      <c r="B431" s="135"/>
      <c r="C431" s="135"/>
      <c r="D431" s="136"/>
      <c r="E431" s="136"/>
      <c r="F431" s="136"/>
      <c r="G431" s="136"/>
      <c r="H431" s="136"/>
      <c r="I431" s="136"/>
      <c r="J431" s="136"/>
      <c r="K431" s="136"/>
      <c r="L431" s="136"/>
    </row>
    <row r="432" spans="2:12">
      <c r="B432" s="135"/>
      <c r="C432" s="135"/>
      <c r="D432" s="136"/>
      <c r="E432" s="136"/>
      <c r="F432" s="136"/>
      <c r="G432" s="136"/>
      <c r="H432" s="136"/>
      <c r="I432" s="136"/>
      <c r="J432" s="136"/>
      <c r="K432" s="136"/>
      <c r="L432" s="136"/>
    </row>
    <row r="433" spans="2:12">
      <c r="B433" s="135"/>
      <c r="C433" s="135"/>
      <c r="D433" s="136"/>
      <c r="E433" s="136"/>
      <c r="F433" s="136"/>
      <c r="G433" s="136"/>
      <c r="H433" s="136"/>
      <c r="I433" s="136"/>
      <c r="J433" s="136"/>
      <c r="K433" s="136"/>
      <c r="L433" s="136"/>
    </row>
    <row r="434" spans="2:12">
      <c r="B434" s="135"/>
      <c r="C434" s="135"/>
      <c r="D434" s="136"/>
      <c r="E434" s="136"/>
      <c r="F434" s="136"/>
      <c r="G434" s="136"/>
      <c r="H434" s="136"/>
      <c r="I434" s="136"/>
      <c r="J434" s="136"/>
      <c r="K434" s="136"/>
      <c r="L434" s="136"/>
    </row>
    <row r="435" spans="2:12">
      <c r="B435" s="135"/>
      <c r="C435" s="135"/>
      <c r="D435" s="136"/>
      <c r="E435" s="136"/>
      <c r="F435" s="136"/>
      <c r="G435" s="136"/>
      <c r="H435" s="136"/>
      <c r="I435" s="136"/>
      <c r="J435" s="136"/>
      <c r="K435" s="136"/>
      <c r="L435" s="136"/>
    </row>
    <row r="436" spans="2:12">
      <c r="B436" s="135"/>
      <c r="C436" s="135"/>
      <c r="D436" s="136"/>
      <c r="E436" s="136"/>
      <c r="F436" s="136"/>
      <c r="G436" s="136"/>
      <c r="H436" s="136"/>
      <c r="I436" s="136"/>
      <c r="J436" s="136"/>
      <c r="K436" s="136"/>
      <c r="L436" s="136"/>
    </row>
    <row r="437" spans="2:12">
      <c r="B437" s="135"/>
      <c r="C437" s="135"/>
      <c r="D437" s="136"/>
      <c r="E437" s="136"/>
      <c r="F437" s="136"/>
      <c r="G437" s="136"/>
      <c r="H437" s="136"/>
      <c r="I437" s="136"/>
      <c r="J437" s="136"/>
      <c r="K437" s="136"/>
      <c r="L437" s="136"/>
    </row>
    <row r="438" spans="2:12">
      <c r="B438" s="135"/>
      <c r="C438" s="135"/>
      <c r="D438" s="136"/>
      <c r="E438" s="136"/>
      <c r="F438" s="136"/>
      <c r="G438" s="136"/>
      <c r="H438" s="136"/>
      <c r="I438" s="136"/>
      <c r="J438" s="136"/>
      <c r="K438" s="136"/>
      <c r="L438" s="136"/>
    </row>
    <row r="439" spans="2:12">
      <c r="B439" s="135"/>
      <c r="C439" s="135"/>
      <c r="D439" s="136"/>
      <c r="E439" s="136"/>
      <c r="F439" s="136"/>
      <c r="G439" s="136"/>
      <c r="H439" s="136"/>
      <c r="I439" s="136"/>
      <c r="J439" s="136"/>
      <c r="K439" s="136"/>
      <c r="L439" s="136"/>
    </row>
    <row r="440" spans="2:12">
      <c r="B440" s="135"/>
      <c r="C440" s="135"/>
      <c r="D440" s="136"/>
      <c r="E440" s="136"/>
      <c r="F440" s="136"/>
      <c r="G440" s="136"/>
      <c r="H440" s="136"/>
      <c r="I440" s="136"/>
      <c r="J440" s="136"/>
      <c r="K440" s="136"/>
      <c r="L440" s="136"/>
    </row>
    <row r="441" spans="2:12">
      <c r="B441" s="135"/>
      <c r="C441" s="135"/>
      <c r="D441" s="136"/>
      <c r="E441" s="136"/>
      <c r="F441" s="136"/>
      <c r="G441" s="136"/>
      <c r="H441" s="136"/>
      <c r="I441" s="136"/>
      <c r="J441" s="136"/>
      <c r="K441" s="136"/>
      <c r="L441" s="136"/>
    </row>
    <row r="442" spans="2:12">
      <c r="B442" s="135"/>
      <c r="C442" s="135"/>
      <c r="D442" s="136"/>
      <c r="E442" s="136"/>
      <c r="F442" s="136"/>
      <c r="G442" s="136"/>
      <c r="H442" s="136"/>
      <c r="I442" s="136"/>
      <c r="J442" s="136"/>
      <c r="K442" s="136"/>
      <c r="L442" s="136"/>
    </row>
    <row r="443" spans="2:12">
      <c r="B443" s="135"/>
      <c r="C443" s="135"/>
      <c r="D443" s="136"/>
      <c r="E443" s="136"/>
      <c r="F443" s="136"/>
      <c r="G443" s="136"/>
      <c r="H443" s="136"/>
      <c r="I443" s="136"/>
      <c r="J443" s="136"/>
      <c r="K443" s="136"/>
      <c r="L443" s="136"/>
    </row>
    <row r="444" spans="2:12">
      <c r="B444" s="135"/>
      <c r="C444" s="135"/>
      <c r="D444" s="136"/>
      <c r="E444" s="136"/>
      <c r="F444" s="136"/>
      <c r="G444" s="136"/>
      <c r="H444" s="136"/>
      <c r="I444" s="136"/>
      <c r="J444" s="136"/>
      <c r="K444" s="136"/>
      <c r="L444" s="136"/>
    </row>
    <row r="445" spans="2:12">
      <c r="B445" s="135"/>
      <c r="C445" s="135"/>
      <c r="D445" s="136"/>
      <c r="E445" s="136"/>
      <c r="F445" s="136"/>
      <c r="G445" s="136"/>
      <c r="H445" s="136"/>
      <c r="I445" s="136"/>
      <c r="J445" s="136"/>
      <c r="K445" s="136"/>
      <c r="L445" s="136"/>
    </row>
    <row r="446" spans="2:12">
      <c r="B446" s="135"/>
      <c r="C446" s="135"/>
      <c r="D446" s="136"/>
      <c r="E446" s="136"/>
      <c r="F446" s="136"/>
      <c r="G446" s="136"/>
      <c r="H446" s="136"/>
      <c r="I446" s="136"/>
      <c r="J446" s="136"/>
      <c r="K446" s="136"/>
      <c r="L446" s="136"/>
    </row>
    <row r="447" spans="2:12">
      <c r="B447" s="135"/>
      <c r="C447" s="135"/>
      <c r="D447" s="136"/>
      <c r="E447" s="136"/>
      <c r="F447" s="136"/>
      <c r="G447" s="136"/>
      <c r="H447" s="136"/>
      <c r="I447" s="136"/>
      <c r="J447" s="136"/>
      <c r="K447" s="136"/>
      <c r="L447" s="136"/>
    </row>
    <row r="448" spans="2:12">
      <c r="B448" s="135"/>
      <c r="C448" s="135"/>
      <c r="D448" s="136"/>
      <c r="E448" s="136"/>
      <c r="F448" s="136"/>
      <c r="G448" s="136"/>
      <c r="H448" s="136"/>
      <c r="I448" s="136"/>
      <c r="J448" s="136"/>
      <c r="K448" s="136"/>
      <c r="L448" s="136"/>
    </row>
    <row r="449" spans="2:12">
      <c r="B449" s="135"/>
      <c r="C449" s="135"/>
      <c r="D449" s="136"/>
      <c r="E449" s="136"/>
      <c r="F449" s="136"/>
      <c r="G449" s="136"/>
      <c r="H449" s="136"/>
      <c r="I449" s="136"/>
      <c r="J449" s="136"/>
      <c r="K449" s="136"/>
      <c r="L449" s="136"/>
    </row>
    <row r="450" spans="2:12">
      <c r="B450" s="135"/>
      <c r="C450" s="135"/>
      <c r="D450" s="136"/>
      <c r="E450" s="136"/>
      <c r="F450" s="136"/>
      <c r="G450" s="136"/>
      <c r="H450" s="136"/>
      <c r="I450" s="136"/>
      <c r="J450" s="136"/>
      <c r="K450" s="136"/>
      <c r="L450" s="136"/>
    </row>
    <row r="451" spans="2:12">
      <c r="B451" s="135"/>
      <c r="C451" s="135"/>
      <c r="D451" s="136"/>
      <c r="E451" s="136"/>
      <c r="F451" s="136"/>
      <c r="G451" s="136"/>
      <c r="H451" s="136"/>
      <c r="I451" s="136"/>
      <c r="J451" s="136"/>
      <c r="K451" s="136"/>
      <c r="L451" s="136"/>
    </row>
    <row r="452" spans="2:12">
      <c r="B452" s="135"/>
      <c r="C452" s="135"/>
      <c r="D452" s="136"/>
      <c r="E452" s="136"/>
      <c r="F452" s="136"/>
      <c r="G452" s="136"/>
      <c r="H452" s="136"/>
      <c r="I452" s="136"/>
      <c r="J452" s="136"/>
      <c r="K452" s="136"/>
      <c r="L452" s="136"/>
    </row>
    <row r="453" spans="2:12">
      <c r="B453" s="135"/>
      <c r="C453" s="135"/>
      <c r="D453" s="136"/>
      <c r="E453" s="136"/>
      <c r="F453" s="136"/>
      <c r="G453" s="136"/>
      <c r="H453" s="136"/>
      <c r="I453" s="136"/>
      <c r="J453" s="136"/>
      <c r="K453" s="136"/>
      <c r="L453" s="136"/>
    </row>
    <row r="454" spans="2:12">
      <c r="B454" s="135"/>
      <c r="C454" s="135"/>
      <c r="D454" s="136"/>
      <c r="E454" s="136"/>
      <c r="F454" s="136"/>
      <c r="G454" s="136"/>
      <c r="H454" s="136"/>
      <c r="I454" s="136"/>
      <c r="J454" s="136"/>
      <c r="K454" s="136"/>
      <c r="L454" s="136"/>
    </row>
    <row r="455" spans="2:12">
      <c r="B455" s="135"/>
      <c r="C455" s="135"/>
      <c r="D455" s="136"/>
      <c r="E455" s="136"/>
      <c r="F455" s="136"/>
      <c r="G455" s="136"/>
      <c r="H455" s="136"/>
      <c r="I455" s="136"/>
      <c r="J455" s="136"/>
      <c r="K455" s="136"/>
      <c r="L455" s="136"/>
    </row>
    <row r="456" spans="2:12">
      <c r="B456" s="135"/>
      <c r="C456" s="135"/>
      <c r="D456" s="136"/>
      <c r="E456" s="136"/>
      <c r="F456" s="136"/>
      <c r="G456" s="136"/>
      <c r="H456" s="136"/>
      <c r="I456" s="136"/>
      <c r="J456" s="136"/>
      <c r="K456" s="136"/>
      <c r="L456" s="136"/>
    </row>
    <row r="457" spans="2:12">
      <c r="B457" s="135"/>
      <c r="C457" s="135"/>
      <c r="D457" s="136"/>
      <c r="E457" s="136"/>
      <c r="F457" s="136"/>
      <c r="G457" s="136"/>
      <c r="H457" s="136"/>
      <c r="I457" s="136"/>
      <c r="J457" s="136"/>
      <c r="K457" s="136"/>
      <c r="L457" s="136"/>
    </row>
    <row r="458" spans="2:12">
      <c r="B458" s="135"/>
      <c r="C458" s="135"/>
      <c r="D458" s="136"/>
      <c r="E458" s="136"/>
      <c r="F458" s="136"/>
      <c r="G458" s="136"/>
      <c r="H458" s="136"/>
      <c r="I458" s="136"/>
      <c r="J458" s="136"/>
      <c r="K458" s="136"/>
      <c r="L458" s="136"/>
    </row>
    <row r="459" spans="2:12">
      <c r="B459" s="135"/>
      <c r="C459" s="135"/>
      <c r="D459" s="136"/>
      <c r="E459" s="136"/>
      <c r="F459" s="136"/>
      <c r="G459" s="136"/>
      <c r="H459" s="136"/>
      <c r="I459" s="136"/>
      <c r="J459" s="136"/>
      <c r="K459" s="136"/>
      <c r="L459" s="136"/>
    </row>
    <row r="460" spans="2:12">
      <c r="B460" s="135"/>
      <c r="C460" s="135"/>
      <c r="D460" s="136"/>
      <c r="E460" s="136"/>
      <c r="F460" s="136"/>
      <c r="G460" s="136"/>
      <c r="H460" s="136"/>
      <c r="I460" s="136"/>
      <c r="J460" s="136"/>
      <c r="K460" s="136"/>
      <c r="L460" s="136"/>
    </row>
    <row r="461" spans="2:12">
      <c r="B461" s="135"/>
      <c r="C461" s="135"/>
      <c r="D461" s="136"/>
      <c r="E461" s="136"/>
      <c r="F461" s="136"/>
      <c r="G461" s="136"/>
      <c r="H461" s="136"/>
      <c r="I461" s="136"/>
      <c r="J461" s="136"/>
      <c r="K461" s="136"/>
      <c r="L461" s="136"/>
    </row>
    <row r="462" spans="2:12">
      <c r="B462" s="135"/>
      <c r="C462" s="135"/>
      <c r="D462" s="136"/>
      <c r="E462" s="136"/>
      <c r="F462" s="136"/>
      <c r="G462" s="136"/>
      <c r="H462" s="136"/>
      <c r="I462" s="136"/>
      <c r="J462" s="136"/>
      <c r="K462" s="136"/>
      <c r="L462" s="136"/>
    </row>
    <row r="463" spans="2:12">
      <c r="B463" s="135"/>
      <c r="C463" s="135"/>
      <c r="D463" s="136"/>
      <c r="E463" s="136"/>
      <c r="F463" s="136"/>
      <c r="G463" s="136"/>
      <c r="H463" s="136"/>
      <c r="I463" s="136"/>
      <c r="J463" s="136"/>
      <c r="K463" s="136"/>
      <c r="L463" s="136"/>
    </row>
    <row r="464" spans="2:12">
      <c r="B464" s="135"/>
      <c r="C464" s="135"/>
      <c r="D464" s="136"/>
      <c r="E464" s="136"/>
      <c r="F464" s="136"/>
      <c r="G464" s="136"/>
      <c r="H464" s="136"/>
      <c r="I464" s="136"/>
      <c r="J464" s="136"/>
      <c r="K464" s="136"/>
      <c r="L464" s="136"/>
    </row>
    <row r="465" spans="2:12">
      <c r="B465" s="135"/>
      <c r="C465" s="135"/>
      <c r="D465" s="136"/>
      <c r="E465" s="136"/>
      <c r="F465" s="136"/>
      <c r="G465" s="136"/>
      <c r="H465" s="136"/>
      <c r="I465" s="136"/>
      <c r="J465" s="136"/>
      <c r="K465" s="136"/>
      <c r="L465" s="136"/>
    </row>
    <row r="466" spans="2:12">
      <c r="B466" s="135"/>
      <c r="C466" s="135"/>
      <c r="D466" s="136"/>
      <c r="E466" s="136"/>
      <c r="F466" s="136"/>
      <c r="G466" s="136"/>
      <c r="H466" s="136"/>
      <c r="I466" s="136"/>
      <c r="J466" s="136"/>
      <c r="K466" s="136"/>
      <c r="L466" s="136"/>
    </row>
    <row r="467" spans="2:12">
      <c r="B467" s="135"/>
      <c r="C467" s="135"/>
      <c r="D467" s="136"/>
      <c r="E467" s="136"/>
      <c r="F467" s="136"/>
      <c r="G467" s="136"/>
      <c r="H467" s="136"/>
      <c r="I467" s="136"/>
      <c r="J467" s="136"/>
      <c r="K467" s="136"/>
      <c r="L467" s="136"/>
    </row>
    <row r="468" spans="2:12">
      <c r="B468" s="135"/>
      <c r="C468" s="135"/>
      <c r="D468" s="136"/>
      <c r="E468" s="136"/>
      <c r="F468" s="136"/>
      <c r="G468" s="136"/>
      <c r="H468" s="136"/>
      <c r="I468" s="136"/>
      <c r="J468" s="136"/>
      <c r="K468" s="136"/>
      <c r="L468" s="136"/>
    </row>
    <row r="469" spans="2:12">
      <c r="B469" s="135"/>
      <c r="C469" s="135"/>
      <c r="D469" s="136"/>
      <c r="E469" s="136"/>
      <c r="F469" s="136"/>
      <c r="G469" s="136"/>
      <c r="H469" s="136"/>
      <c r="I469" s="136"/>
      <c r="J469" s="136"/>
      <c r="K469" s="136"/>
      <c r="L469" s="136"/>
    </row>
    <row r="470" spans="2:12">
      <c r="B470" s="135"/>
      <c r="C470" s="135"/>
      <c r="D470" s="136"/>
      <c r="E470" s="136"/>
      <c r="F470" s="136"/>
      <c r="G470" s="136"/>
      <c r="H470" s="136"/>
      <c r="I470" s="136"/>
      <c r="J470" s="136"/>
      <c r="K470" s="136"/>
      <c r="L470" s="136"/>
    </row>
    <row r="471" spans="2:12">
      <c r="B471" s="135"/>
      <c r="C471" s="135"/>
      <c r="D471" s="136"/>
      <c r="E471" s="136"/>
      <c r="F471" s="136"/>
      <c r="G471" s="136"/>
      <c r="H471" s="136"/>
      <c r="I471" s="136"/>
      <c r="J471" s="136"/>
      <c r="K471" s="136"/>
      <c r="L471" s="136"/>
    </row>
    <row r="472" spans="2:12">
      <c r="B472" s="135"/>
      <c r="C472" s="135"/>
      <c r="D472" s="136"/>
      <c r="E472" s="136"/>
      <c r="F472" s="136"/>
      <c r="G472" s="136"/>
      <c r="H472" s="136"/>
      <c r="I472" s="136"/>
      <c r="J472" s="136"/>
      <c r="K472" s="136"/>
      <c r="L472" s="136"/>
    </row>
    <row r="473" spans="2:12">
      <c r="B473" s="135"/>
      <c r="C473" s="135"/>
      <c r="D473" s="136"/>
      <c r="E473" s="136"/>
      <c r="F473" s="136"/>
      <c r="G473" s="136"/>
      <c r="H473" s="136"/>
      <c r="I473" s="136"/>
      <c r="J473" s="136"/>
      <c r="K473" s="136"/>
      <c r="L473" s="136"/>
    </row>
    <row r="474" spans="2:12">
      <c r="B474" s="135"/>
      <c r="C474" s="135"/>
      <c r="D474" s="136"/>
      <c r="E474" s="136"/>
      <c r="F474" s="136"/>
      <c r="G474" s="136"/>
      <c r="H474" s="136"/>
      <c r="I474" s="136"/>
      <c r="J474" s="136"/>
      <c r="K474" s="136"/>
      <c r="L474" s="136"/>
    </row>
    <row r="475" spans="2:12">
      <c r="B475" s="135"/>
      <c r="C475" s="135"/>
      <c r="D475" s="136"/>
      <c r="E475" s="136"/>
      <c r="F475" s="136"/>
      <c r="G475" s="136"/>
      <c r="H475" s="136"/>
      <c r="I475" s="136"/>
      <c r="J475" s="136"/>
      <c r="K475" s="136"/>
      <c r="L475" s="136"/>
    </row>
    <row r="476" spans="2:12">
      <c r="B476" s="135"/>
      <c r="C476" s="135"/>
      <c r="D476" s="136"/>
      <c r="E476" s="136"/>
      <c r="F476" s="136"/>
      <c r="G476" s="136"/>
      <c r="H476" s="136"/>
      <c r="I476" s="136"/>
      <c r="J476" s="136"/>
      <c r="K476" s="136"/>
      <c r="L476" s="136"/>
    </row>
    <row r="477" spans="2:12">
      <c r="B477" s="135"/>
      <c r="C477" s="135"/>
      <c r="D477" s="136"/>
      <c r="E477" s="136"/>
      <c r="F477" s="136"/>
      <c r="G477" s="136"/>
      <c r="H477" s="136"/>
      <c r="I477" s="136"/>
      <c r="J477" s="136"/>
      <c r="K477" s="136"/>
      <c r="L477" s="136"/>
    </row>
    <row r="478" spans="2:12">
      <c r="B478" s="135"/>
      <c r="C478" s="135"/>
      <c r="D478" s="136"/>
      <c r="E478" s="136"/>
      <c r="F478" s="136"/>
      <c r="G478" s="136"/>
      <c r="H478" s="136"/>
      <c r="I478" s="136"/>
      <c r="J478" s="136"/>
      <c r="K478" s="136"/>
      <c r="L478" s="136"/>
    </row>
    <row r="479" spans="2:12">
      <c r="B479" s="135"/>
      <c r="C479" s="135"/>
      <c r="D479" s="136"/>
      <c r="E479" s="136"/>
      <c r="F479" s="136"/>
      <c r="G479" s="136"/>
      <c r="H479" s="136"/>
      <c r="I479" s="136"/>
      <c r="J479" s="136"/>
      <c r="K479" s="136"/>
      <c r="L479" s="136"/>
    </row>
    <row r="480" spans="2:12">
      <c r="B480" s="135"/>
      <c r="C480" s="135"/>
      <c r="D480" s="136"/>
      <c r="E480" s="136"/>
      <c r="F480" s="136"/>
      <c r="G480" s="136"/>
      <c r="H480" s="136"/>
      <c r="I480" s="136"/>
      <c r="J480" s="136"/>
      <c r="K480" s="136"/>
      <c r="L480" s="136"/>
    </row>
    <row r="481" spans="2:12">
      <c r="B481" s="135"/>
      <c r="C481" s="135"/>
      <c r="D481" s="136"/>
      <c r="E481" s="136"/>
      <c r="F481" s="136"/>
      <c r="G481" s="136"/>
      <c r="H481" s="136"/>
      <c r="I481" s="136"/>
      <c r="J481" s="136"/>
      <c r="K481" s="136"/>
      <c r="L481" s="136"/>
    </row>
    <row r="482" spans="2:12">
      <c r="B482" s="135"/>
      <c r="C482" s="135"/>
      <c r="D482" s="136"/>
      <c r="E482" s="136"/>
      <c r="F482" s="136"/>
      <c r="G482" s="136"/>
      <c r="H482" s="136"/>
      <c r="I482" s="136"/>
      <c r="J482" s="136"/>
      <c r="K482" s="136"/>
      <c r="L482" s="136"/>
    </row>
    <row r="483" spans="2:12">
      <c r="B483" s="135"/>
      <c r="C483" s="135"/>
      <c r="D483" s="136"/>
      <c r="E483" s="136"/>
      <c r="F483" s="136"/>
      <c r="G483" s="136"/>
      <c r="H483" s="136"/>
      <c r="I483" s="136"/>
      <c r="J483" s="136"/>
      <c r="K483" s="136"/>
      <c r="L483" s="136"/>
    </row>
    <row r="484" spans="2:12">
      <c r="B484" s="135"/>
      <c r="C484" s="135"/>
      <c r="D484" s="136"/>
      <c r="E484" s="136"/>
      <c r="F484" s="136"/>
      <c r="G484" s="136"/>
      <c r="H484" s="136"/>
      <c r="I484" s="136"/>
      <c r="J484" s="136"/>
      <c r="K484" s="136"/>
      <c r="L484" s="136"/>
    </row>
    <row r="485" spans="2:12">
      <c r="B485" s="135"/>
      <c r="C485" s="135"/>
      <c r="D485" s="136"/>
      <c r="E485" s="136"/>
      <c r="F485" s="136"/>
      <c r="G485" s="136"/>
      <c r="H485" s="136"/>
      <c r="I485" s="136"/>
      <c r="J485" s="136"/>
      <c r="K485" s="136"/>
      <c r="L485" s="136"/>
    </row>
    <row r="486" spans="2:12">
      <c r="B486" s="135"/>
      <c r="C486" s="135"/>
      <c r="D486" s="136"/>
      <c r="E486" s="136"/>
      <c r="F486" s="136"/>
      <c r="G486" s="136"/>
      <c r="H486" s="136"/>
      <c r="I486" s="136"/>
      <c r="J486" s="136"/>
      <c r="K486" s="136"/>
      <c r="L486" s="136"/>
    </row>
    <row r="487" spans="2:12">
      <c r="B487" s="135"/>
      <c r="C487" s="135"/>
      <c r="D487" s="136"/>
      <c r="E487" s="136"/>
      <c r="F487" s="136"/>
      <c r="G487" s="136"/>
      <c r="H487" s="136"/>
      <c r="I487" s="136"/>
      <c r="J487" s="136"/>
      <c r="K487" s="136"/>
      <c r="L487" s="136"/>
    </row>
    <row r="488" spans="2:12">
      <c r="B488" s="135"/>
      <c r="C488" s="135"/>
      <c r="D488" s="136"/>
      <c r="E488" s="136"/>
      <c r="F488" s="136"/>
      <c r="G488" s="136"/>
      <c r="H488" s="136"/>
      <c r="I488" s="136"/>
      <c r="J488" s="136"/>
      <c r="K488" s="136"/>
      <c r="L488" s="136"/>
    </row>
    <row r="489" spans="2:12">
      <c r="B489" s="135"/>
      <c r="C489" s="135"/>
      <c r="D489" s="136"/>
      <c r="E489" s="136"/>
      <c r="F489" s="136"/>
      <c r="G489" s="136"/>
      <c r="H489" s="136"/>
      <c r="I489" s="136"/>
      <c r="J489" s="136"/>
      <c r="K489" s="136"/>
      <c r="L489" s="136"/>
    </row>
    <row r="490" spans="2:12">
      <c r="B490" s="135"/>
      <c r="C490" s="135"/>
      <c r="D490" s="136"/>
      <c r="E490" s="136"/>
      <c r="F490" s="136"/>
      <c r="G490" s="136"/>
      <c r="H490" s="136"/>
      <c r="I490" s="136"/>
      <c r="J490" s="136"/>
      <c r="K490" s="136"/>
      <c r="L490" s="136"/>
    </row>
    <row r="491" spans="2:12">
      <c r="B491" s="135"/>
      <c r="C491" s="135"/>
      <c r="D491" s="136"/>
      <c r="E491" s="136"/>
      <c r="F491" s="136"/>
      <c r="G491" s="136"/>
      <c r="H491" s="136"/>
      <c r="I491" s="136"/>
      <c r="J491" s="136"/>
      <c r="K491" s="136"/>
      <c r="L491" s="136"/>
    </row>
    <row r="492" spans="2:12">
      <c r="B492" s="135"/>
      <c r="C492" s="135"/>
      <c r="D492" s="136"/>
      <c r="E492" s="136"/>
      <c r="F492" s="136"/>
      <c r="G492" s="136"/>
      <c r="H492" s="136"/>
      <c r="I492" s="136"/>
      <c r="J492" s="136"/>
      <c r="K492" s="136"/>
      <c r="L492" s="136"/>
    </row>
    <row r="493" spans="2:12">
      <c r="B493" s="135"/>
      <c r="C493" s="135"/>
      <c r="D493" s="136"/>
      <c r="E493" s="136"/>
      <c r="F493" s="136"/>
      <c r="G493" s="136"/>
      <c r="H493" s="136"/>
      <c r="I493" s="136"/>
      <c r="J493" s="136"/>
      <c r="K493" s="136"/>
      <c r="L493" s="136"/>
    </row>
    <row r="494" spans="2:12">
      <c r="B494" s="135"/>
      <c r="C494" s="135"/>
      <c r="D494" s="136"/>
      <c r="E494" s="136"/>
      <c r="F494" s="136"/>
      <c r="G494" s="136"/>
      <c r="H494" s="136"/>
      <c r="I494" s="136"/>
      <c r="J494" s="136"/>
      <c r="K494" s="136"/>
      <c r="L494" s="136"/>
    </row>
    <row r="495" spans="2:12">
      <c r="B495" s="135"/>
      <c r="C495" s="135"/>
      <c r="D495" s="136"/>
      <c r="E495" s="136"/>
      <c r="F495" s="136"/>
      <c r="G495" s="136"/>
      <c r="H495" s="136"/>
      <c r="I495" s="136"/>
      <c r="J495" s="136"/>
      <c r="K495" s="136"/>
      <c r="L495" s="136"/>
    </row>
    <row r="496" spans="2:12">
      <c r="B496" s="135"/>
      <c r="C496" s="135"/>
      <c r="D496" s="136"/>
      <c r="E496" s="136"/>
      <c r="F496" s="136"/>
      <c r="G496" s="136"/>
      <c r="H496" s="136"/>
      <c r="I496" s="136"/>
      <c r="J496" s="136"/>
      <c r="K496" s="136"/>
      <c r="L496" s="136"/>
    </row>
    <row r="497" spans="2:12">
      <c r="B497" s="135"/>
      <c r="C497" s="135"/>
      <c r="D497" s="136"/>
      <c r="E497" s="136"/>
      <c r="F497" s="136"/>
      <c r="G497" s="136"/>
      <c r="H497" s="136"/>
      <c r="I497" s="136"/>
      <c r="J497" s="136"/>
      <c r="K497" s="136"/>
      <c r="L497" s="136"/>
    </row>
    <row r="498" spans="2:12">
      <c r="B498" s="135"/>
      <c r="C498" s="135"/>
      <c r="D498" s="136"/>
      <c r="E498" s="136"/>
      <c r="F498" s="136"/>
      <c r="G498" s="136"/>
      <c r="H498" s="136"/>
      <c r="I498" s="136"/>
      <c r="J498" s="136"/>
      <c r="K498" s="136"/>
      <c r="L498" s="136"/>
    </row>
    <row r="499" spans="2:12">
      <c r="B499" s="135"/>
      <c r="C499" s="135"/>
      <c r="D499" s="136"/>
      <c r="E499" s="136"/>
      <c r="F499" s="136"/>
      <c r="G499" s="136"/>
      <c r="H499" s="136"/>
      <c r="I499" s="136"/>
      <c r="J499" s="136"/>
      <c r="K499" s="136"/>
      <c r="L499" s="136"/>
    </row>
    <row r="500" spans="2:12">
      <c r="D500" s="1"/>
    </row>
    <row r="501" spans="2:12">
      <c r="D501" s="1"/>
    </row>
    <row r="502" spans="2:12">
      <c r="D502" s="1"/>
    </row>
    <row r="503" spans="2:12">
      <c r="D503" s="1"/>
    </row>
    <row r="504" spans="2:12">
      <c r="D504" s="1"/>
    </row>
    <row r="505" spans="2:12">
      <c r="D505" s="1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E511" s="2"/>
    </row>
  </sheetData>
  <sheetProtection sheet="1" objects="1" scenarios="1"/>
  <mergeCells count="1">
    <mergeCell ref="B6:L6"/>
  </mergeCells>
  <phoneticPr fontId="5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56" t="s">
        <v>149</v>
      </c>
      <c r="C1" s="77" t="s" vm="1">
        <v>230</v>
      </c>
    </row>
    <row r="2" spans="2:16">
      <c r="B2" s="56" t="s">
        <v>148</v>
      </c>
      <c r="C2" s="77" t="s">
        <v>231</v>
      </c>
    </row>
    <row r="3" spans="2:16">
      <c r="B3" s="56" t="s">
        <v>150</v>
      </c>
      <c r="C3" s="77" t="s">
        <v>232</v>
      </c>
    </row>
    <row r="4" spans="2:16">
      <c r="B4" s="56" t="s">
        <v>151</v>
      </c>
      <c r="C4" s="77">
        <v>9453</v>
      </c>
    </row>
    <row r="6" spans="2:16" ht="26.25" customHeight="1">
      <c r="B6" s="166" t="s">
        <v>188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8"/>
    </row>
    <row r="7" spans="2:16" s="3" customFormat="1" ht="78.75">
      <c r="B7" s="22" t="s">
        <v>119</v>
      </c>
      <c r="C7" s="30" t="s">
        <v>47</v>
      </c>
      <c r="D7" s="30" t="s">
        <v>68</v>
      </c>
      <c r="E7" s="30" t="s">
        <v>15</v>
      </c>
      <c r="F7" s="30" t="s">
        <v>69</v>
      </c>
      <c r="G7" s="30" t="s">
        <v>105</v>
      </c>
      <c r="H7" s="30" t="s">
        <v>18</v>
      </c>
      <c r="I7" s="30" t="s">
        <v>104</v>
      </c>
      <c r="J7" s="30" t="s">
        <v>17</v>
      </c>
      <c r="K7" s="30" t="s">
        <v>185</v>
      </c>
      <c r="L7" s="30" t="s">
        <v>206</v>
      </c>
      <c r="M7" s="30" t="s">
        <v>186</v>
      </c>
      <c r="N7" s="30" t="s">
        <v>62</v>
      </c>
      <c r="O7" s="30" t="s">
        <v>152</v>
      </c>
      <c r="P7" s="31" t="s">
        <v>154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213</v>
      </c>
      <c r="M8" s="32" t="s">
        <v>209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37" t="s">
        <v>222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37" t="s">
        <v>115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37" t="s">
        <v>212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35"/>
      <c r="C110" s="135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</row>
    <row r="111" spans="2:16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2:16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</row>
    <row r="113" spans="2:16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</row>
    <row r="114" spans="2:16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</row>
    <row r="115" spans="2:16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</row>
    <row r="116" spans="2:16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2:16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</row>
    <row r="118" spans="2:16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</row>
    <row r="119" spans="2:16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</row>
    <row r="120" spans="2:16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</row>
    <row r="121" spans="2:16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</row>
    <row r="122" spans="2:16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</row>
    <row r="123" spans="2:16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</row>
    <row r="124" spans="2:16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</row>
    <row r="125" spans="2:16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</row>
    <row r="126" spans="2:16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</row>
    <row r="127" spans="2:16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</row>
    <row r="128" spans="2:16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</row>
    <row r="129" spans="2:16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</row>
    <row r="130" spans="2:16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</row>
    <row r="131" spans="2:16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</row>
    <row r="132" spans="2:16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</row>
    <row r="133" spans="2:16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2:16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</row>
    <row r="135" spans="2:16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</row>
    <row r="136" spans="2:16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</row>
    <row r="137" spans="2:16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</row>
    <row r="138" spans="2:16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</row>
    <row r="139" spans="2:16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</row>
    <row r="140" spans="2:16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</row>
    <row r="141" spans="2:16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</row>
    <row r="142" spans="2:16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</row>
    <row r="143" spans="2:16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</row>
    <row r="144" spans="2:16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2:16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2:16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2:16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2:16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2:16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2:16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</row>
    <row r="151" spans="2:16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</row>
    <row r="152" spans="2:16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2:16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</row>
    <row r="154" spans="2:16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</row>
    <row r="155" spans="2:16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</row>
    <row r="156" spans="2:16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2:16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</row>
    <row r="158" spans="2:16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</row>
    <row r="159" spans="2:16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</row>
    <row r="160" spans="2:16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2:16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</row>
    <row r="162" spans="2:16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</row>
    <row r="163" spans="2:16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</row>
    <row r="164" spans="2:16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</row>
    <row r="165" spans="2:16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</row>
    <row r="166" spans="2:16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</row>
    <row r="167" spans="2:16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</row>
    <row r="168" spans="2:16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</row>
    <row r="169" spans="2:16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</row>
    <row r="170" spans="2:16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</row>
    <row r="171" spans="2:16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</row>
    <row r="172" spans="2:16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</row>
    <row r="173" spans="2:16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</row>
    <row r="174" spans="2:16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</row>
    <row r="175" spans="2:16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</row>
    <row r="176" spans="2:16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</row>
    <row r="177" spans="2:16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</row>
    <row r="178" spans="2:16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</row>
    <row r="179" spans="2:16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</row>
    <row r="180" spans="2:16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</row>
    <row r="181" spans="2:16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</row>
    <row r="182" spans="2:16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</row>
    <row r="183" spans="2:16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</row>
    <row r="184" spans="2:16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</row>
    <row r="185" spans="2:16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</row>
    <row r="186" spans="2:16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</row>
    <row r="187" spans="2:16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</row>
    <row r="188" spans="2:16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</row>
    <row r="189" spans="2:16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</row>
    <row r="190" spans="2:16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</row>
    <row r="191" spans="2:16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</row>
    <row r="192" spans="2:16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</row>
    <row r="193" spans="2:16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</row>
    <row r="194" spans="2:16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</row>
    <row r="195" spans="2:16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</row>
    <row r="196" spans="2:16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</row>
    <row r="197" spans="2:16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</row>
    <row r="198" spans="2:16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</row>
    <row r="199" spans="2:16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</row>
    <row r="200" spans="2:16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</row>
    <row r="201" spans="2:16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</row>
    <row r="202" spans="2:16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</row>
    <row r="203" spans="2:16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</row>
    <row r="204" spans="2:16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</row>
    <row r="205" spans="2:16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</row>
    <row r="206" spans="2:16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</row>
    <row r="207" spans="2:16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</row>
    <row r="208" spans="2:16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</row>
    <row r="209" spans="2:16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</row>
    <row r="210" spans="2:16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</row>
    <row r="211" spans="2:16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</row>
    <row r="212" spans="2:16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</row>
    <row r="213" spans="2:16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</row>
    <row r="214" spans="2:16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</row>
    <row r="215" spans="2:16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</row>
    <row r="216" spans="2:16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</row>
    <row r="217" spans="2:16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</row>
    <row r="218" spans="2:16">
      <c r="B218" s="135"/>
      <c r="C218" s="135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</row>
    <row r="219" spans="2:16">
      <c r="B219" s="135"/>
      <c r="C219" s="135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</row>
    <row r="220" spans="2:16">
      <c r="B220" s="135"/>
      <c r="C220" s="135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</row>
    <row r="221" spans="2:16">
      <c r="B221" s="135"/>
      <c r="C221" s="135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</row>
    <row r="222" spans="2:16">
      <c r="B222" s="135"/>
      <c r="C222" s="135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</row>
    <row r="223" spans="2:16">
      <c r="B223" s="135"/>
      <c r="C223" s="135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</row>
    <row r="224" spans="2:16">
      <c r="B224" s="135"/>
      <c r="C224" s="135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</row>
    <row r="225" spans="2:16">
      <c r="B225" s="135"/>
      <c r="C225" s="135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</row>
    <row r="226" spans="2:16">
      <c r="B226" s="135"/>
      <c r="C226" s="135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</row>
    <row r="227" spans="2:16">
      <c r="B227" s="135"/>
      <c r="C227" s="135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</row>
    <row r="228" spans="2:16">
      <c r="B228" s="135"/>
      <c r="C228" s="135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</row>
    <row r="229" spans="2:16">
      <c r="B229" s="135"/>
      <c r="C229" s="135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</row>
    <row r="230" spans="2:16">
      <c r="B230" s="135"/>
      <c r="C230" s="135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</row>
    <row r="231" spans="2:16">
      <c r="B231" s="135"/>
      <c r="C231" s="135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</row>
    <row r="232" spans="2:16">
      <c r="B232" s="135"/>
      <c r="C232" s="135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</row>
    <row r="233" spans="2:16">
      <c r="B233" s="135"/>
      <c r="C233" s="135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</row>
    <row r="234" spans="2:16">
      <c r="B234" s="135"/>
      <c r="C234" s="135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</row>
    <row r="235" spans="2:16">
      <c r="B235" s="135"/>
      <c r="C235" s="135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</row>
    <row r="236" spans="2:16">
      <c r="B236" s="135"/>
      <c r="C236" s="135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</row>
    <row r="237" spans="2:16">
      <c r="B237" s="135"/>
      <c r="C237" s="135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</row>
    <row r="238" spans="2:16">
      <c r="B238" s="135"/>
      <c r="C238" s="135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</row>
    <row r="239" spans="2:16">
      <c r="B239" s="135"/>
      <c r="C239" s="135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</row>
    <row r="240" spans="2:16">
      <c r="B240" s="135"/>
      <c r="C240" s="135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</row>
    <row r="241" spans="2:16">
      <c r="B241" s="135"/>
      <c r="C241" s="135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</row>
    <row r="242" spans="2:16">
      <c r="B242" s="135"/>
      <c r="C242" s="135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</row>
    <row r="243" spans="2:16">
      <c r="B243" s="135"/>
      <c r="C243" s="135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</row>
    <row r="244" spans="2:16">
      <c r="B244" s="135"/>
      <c r="C244" s="135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</row>
    <row r="245" spans="2:16">
      <c r="B245" s="135"/>
      <c r="C245" s="135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</row>
    <row r="246" spans="2:16">
      <c r="B246" s="135"/>
      <c r="C246" s="135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</row>
    <row r="247" spans="2:16">
      <c r="B247" s="135"/>
      <c r="C247" s="135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</row>
    <row r="248" spans="2:16">
      <c r="B248" s="135"/>
      <c r="C248" s="135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</row>
    <row r="249" spans="2:16">
      <c r="B249" s="135"/>
      <c r="C249" s="135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</row>
    <row r="250" spans="2:16">
      <c r="B250" s="135"/>
      <c r="C250" s="135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</row>
    <row r="251" spans="2:16">
      <c r="B251" s="135"/>
      <c r="C251" s="135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</row>
    <row r="252" spans="2:16">
      <c r="B252" s="135"/>
      <c r="C252" s="135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</row>
    <row r="253" spans="2:16">
      <c r="B253" s="135"/>
      <c r="C253" s="135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</row>
    <row r="254" spans="2:16">
      <c r="B254" s="135"/>
      <c r="C254" s="135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</row>
    <row r="255" spans="2:16">
      <c r="B255" s="135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</row>
    <row r="256" spans="2:16">
      <c r="B256" s="135"/>
      <c r="C256" s="135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</row>
    <row r="257" spans="2:16">
      <c r="B257" s="135"/>
      <c r="C257" s="135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</row>
    <row r="258" spans="2:16">
      <c r="B258" s="135"/>
      <c r="C258" s="135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</row>
    <row r="259" spans="2:16">
      <c r="B259" s="135"/>
      <c r="C259" s="135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</row>
    <row r="260" spans="2:16">
      <c r="B260" s="135"/>
      <c r="C260" s="135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</row>
    <row r="261" spans="2:16">
      <c r="B261" s="135"/>
      <c r="C261" s="135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</row>
    <row r="262" spans="2:16">
      <c r="B262" s="135"/>
      <c r="C262" s="135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</row>
    <row r="263" spans="2:16">
      <c r="B263" s="135"/>
      <c r="C263" s="135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</row>
    <row r="264" spans="2:16">
      <c r="B264" s="135"/>
      <c r="C264" s="135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</row>
    <row r="265" spans="2:16">
      <c r="B265" s="135"/>
      <c r="C265" s="135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</row>
    <row r="266" spans="2:16">
      <c r="B266" s="135"/>
      <c r="C266" s="135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</row>
    <row r="267" spans="2:16">
      <c r="B267" s="135"/>
      <c r="C267" s="135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</row>
    <row r="268" spans="2:16">
      <c r="B268" s="135"/>
      <c r="C268" s="135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</row>
    <row r="269" spans="2:16">
      <c r="B269" s="135"/>
      <c r="C269" s="135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</row>
    <row r="270" spans="2:16">
      <c r="B270" s="135"/>
      <c r="C270" s="135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</row>
    <row r="271" spans="2:16">
      <c r="B271" s="135"/>
      <c r="C271" s="135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</row>
    <row r="272" spans="2:16">
      <c r="B272" s="135"/>
      <c r="C272" s="135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</row>
    <row r="273" spans="2:16">
      <c r="B273" s="135"/>
      <c r="C273" s="135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</row>
    <row r="274" spans="2:16">
      <c r="B274" s="135"/>
      <c r="C274" s="135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</row>
    <row r="275" spans="2:16">
      <c r="B275" s="135"/>
      <c r="C275" s="135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</row>
    <row r="276" spans="2:16">
      <c r="B276" s="135"/>
      <c r="C276" s="135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</row>
    <row r="277" spans="2:16">
      <c r="B277" s="135"/>
      <c r="C277" s="135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</row>
    <row r="278" spans="2:16">
      <c r="B278" s="135"/>
      <c r="C278" s="135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</row>
    <row r="279" spans="2:16">
      <c r="B279" s="135"/>
      <c r="C279" s="135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</row>
    <row r="280" spans="2:16">
      <c r="B280" s="135"/>
      <c r="C280" s="135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</row>
    <row r="281" spans="2:16">
      <c r="B281" s="135"/>
      <c r="C281" s="135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</row>
    <row r="282" spans="2:16">
      <c r="B282" s="135"/>
      <c r="C282" s="135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</row>
    <row r="283" spans="2:16">
      <c r="B283" s="135"/>
      <c r="C283" s="135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</row>
    <row r="284" spans="2:16">
      <c r="B284" s="135"/>
      <c r="C284" s="135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</row>
    <row r="285" spans="2:16">
      <c r="B285" s="135"/>
      <c r="C285" s="135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</row>
    <row r="286" spans="2:16">
      <c r="B286" s="135"/>
      <c r="C286" s="135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</row>
    <row r="287" spans="2:16">
      <c r="B287" s="135"/>
      <c r="C287" s="135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</row>
    <row r="288" spans="2:16">
      <c r="B288" s="135"/>
      <c r="C288" s="135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</row>
    <row r="289" spans="2:16">
      <c r="B289" s="135"/>
      <c r="C289" s="135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</row>
    <row r="290" spans="2:16">
      <c r="B290" s="135"/>
      <c r="C290" s="135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</row>
    <row r="291" spans="2:16">
      <c r="B291" s="135"/>
      <c r="C291" s="135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</row>
    <row r="292" spans="2:16">
      <c r="B292" s="135"/>
      <c r="C292" s="135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</row>
    <row r="293" spans="2:16">
      <c r="B293" s="135"/>
      <c r="C293" s="135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</row>
    <row r="294" spans="2:16">
      <c r="B294" s="135"/>
      <c r="C294" s="135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</row>
    <row r="295" spans="2:16">
      <c r="B295" s="135"/>
      <c r="C295" s="135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</row>
    <row r="296" spans="2:16">
      <c r="B296" s="135"/>
      <c r="C296" s="135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</row>
    <row r="297" spans="2:16">
      <c r="B297" s="135"/>
      <c r="C297" s="135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</row>
    <row r="298" spans="2:16">
      <c r="B298" s="135"/>
      <c r="C298" s="135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</row>
    <row r="299" spans="2:16">
      <c r="B299" s="135"/>
      <c r="C299" s="135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</row>
    <row r="300" spans="2:16">
      <c r="B300" s="135"/>
      <c r="C300" s="135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</row>
    <row r="301" spans="2:16">
      <c r="B301" s="135"/>
      <c r="C301" s="135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</row>
    <row r="302" spans="2:16">
      <c r="B302" s="135"/>
      <c r="C302" s="135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</row>
    <row r="303" spans="2:16">
      <c r="B303" s="135"/>
      <c r="C303" s="135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</row>
    <row r="304" spans="2:16">
      <c r="B304" s="135"/>
      <c r="C304" s="135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</row>
    <row r="305" spans="2:16">
      <c r="B305" s="135"/>
      <c r="C305" s="135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</row>
    <row r="306" spans="2:16">
      <c r="B306" s="135"/>
      <c r="C306" s="135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</row>
    <row r="307" spans="2:16">
      <c r="B307" s="135"/>
      <c r="C307" s="135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</row>
    <row r="308" spans="2:16">
      <c r="B308" s="135"/>
      <c r="C308" s="135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</row>
    <row r="309" spans="2:16">
      <c r="B309" s="135"/>
      <c r="C309" s="135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</row>
    <row r="310" spans="2:16">
      <c r="B310" s="135"/>
      <c r="C310" s="135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</row>
    <row r="311" spans="2:16">
      <c r="B311" s="135"/>
      <c r="C311" s="135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</row>
    <row r="312" spans="2:16">
      <c r="B312" s="135"/>
      <c r="C312" s="135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</row>
    <row r="313" spans="2:16">
      <c r="B313" s="135"/>
      <c r="C313" s="135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</row>
    <row r="314" spans="2:16">
      <c r="B314" s="135"/>
      <c r="C314" s="135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</row>
    <row r="315" spans="2:16">
      <c r="B315" s="135"/>
      <c r="C315" s="135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</row>
    <row r="316" spans="2:16">
      <c r="B316" s="135"/>
      <c r="C316" s="135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</row>
    <row r="317" spans="2:16">
      <c r="B317" s="135"/>
      <c r="C317" s="135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</row>
    <row r="318" spans="2:16">
      <c r="B318" s="135"/>
      <c r="C318" s="135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</row>
    <row r="319" spans="2:16">
      <c r="B319" s="135"/>
      <c r="C319" s="135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</row>
    <row r="320" spans="2:16">
      <c r="B320" s="135"/>
      <c r="C320" s="135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</row>
    <row r="321" spans="2:16">
      <c r="B321" s="135"/>
      <c r="C321" s="135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</row>
    <row r="322" spans="2:16">
      <c r="B322" s="135"/>
      <c r="C322" s="135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</row>
    <row r="323" spans="2:16">
      <c r="B323" s="135"/>
      <c r="C323" s="135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</row>
    <row r="324" spans="2:16">
      <c r="B324" s="135"/>
      <c r="C324" s="135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</row>
    <row r="325" spans="2:16">
      <c r="B325" s="135"/>
      <c r="C325" s="135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</row>
    <row r="326" spans="2:16">
      <c r="B326" s="135"/>
      <c r="C326" s="135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</row>
    <row r="327" spans="2:16">
      <c r="B327" s="135"/>
      <c r="C327" s="135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</row>
    <row r="328" spans="2:16">
      <c r="B328" s="135"/>
      <c r="C328" s="135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</row>
    <row r="329" spans="2:16">
      <c r="B329" s="135"/>
      <c r="C329" s="135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</row>
    <row r="330" spans="2:16">
      <c r="B330" s="135"/>
      <c r="C330" s="135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</row>
    <row r="331" spans="2:16">
      <c r="B331" s="135"/>
      <c r="C331" s="135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</row>
    <row r="332" spans="2:16">
      <c r="B332" s="135"/>
      <c r="C332" s="135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</row>
    <row r="333" spans="2:16">
      <c r="B333" s="135"/>
      <c r="C333" s="135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</row>
    <row r="334" spans="2:16">
      <c r="B334" s="135"/>
      <c r="C334" s="135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</row>
    <row r="335" spans="2:16">
      <c r="B335" s="135"/>
      <c r="C335" s="135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</row>
    <row r="336" spans="2:16">
      <c r="B336" s="135"/>
      <c r="C336" s="135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</row>
    <row r="337" spans="2:16">
      <c r="B337" s="135"/>
      <c r="C337" s="135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</row>
    <row r="338" spans="2:16">
      <c r="B338" s="135"/>
      <c r="C338" s="135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</row>
    <row r="339" spans="2:16">
      <c r="B339" s="135"/>
      <c r="C339" s="135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</row>
    <row r="340" spans="2:16">
      <c r="B340" s="135"/>
      <c r="C340" s="135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</row>
    <row r="341" spans="2:16">
      <c r="B341" s="135"/>
      <c r="C341" s="135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</row>
    <row r="342" spans="2:16">
      <c r="B342" s="135"/>
      <c r="C342" s="135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</row>
    <row r="343" spans="2:16">
      <c r="B343" s="135"/>
      <c r="C343" s="135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</row>
    <row r="344" spans="2:16">
      <c r="B344" s="135"/>
      <c r="C344" s="135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</row>
    <row r="345" spans="2:16">
      <c r="B345" s="135"/>
      <c r="C345" s="135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</row>
    <row r="346" spans="2:16">
      <c r="B346" s="135"/>
      <c r="C346" s="135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</row>
    <row r="347" spans="2:16">
      <c r="B347" s="135"/>
      <c r="C347" s="135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</row>
    <row r="348" spans="2:16">
      <c r="B348" s="135"/>
      <c r="C348" s="135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</row>
    <row r="349" spans="2:16">
      <c r="B349" s="135"/>
      <c r="C349" s="135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</row>
    <row r="350" spans="2:16">
      <c r="B350" s="135"/>
      <c r="C350" s="135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</row>
    <row r="351" spans="2:16">
      <c r="B351" s="135"/>
      <c r="C351" s="135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</row>
    <row r="352" spans="2:16">
      <c r="B352" s="135"/>
      <c r="C352" s="135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</row>
    <row r="353" spans="2:16">
      <c r="B353" s="135"/>
      <c r="C353" s="135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</row>
    <row r="354" spans="2:16">
      <c r="B354" s="135"/>
      <c r="C354" s="135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</row>
    <row r="355" spans="2:16">
      <c r="B355" s="135"/>
      <c r="C355" s="135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</row>
    <row r="356" spans="2:16">
      <c r="B356" s="135"/>
      <c r="C356" s="135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</row>
    <row r="357" spans="2:16">
      <c r="B357" s="135"/>
      <c r="C357" s="135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</row>
    <row r="358" spans="2:16">
      <c r="B358" s="135"/>
      <c r="C358" s="135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</row>
    <row r="359" spans="2:16">
      <c r="B359" s="135"/>
      <c r="C359" s="135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</row>
    <row r="360" spans="2:16">
      <c r="B360" s="135"/>
      <c r="C360" s="135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</row>
    <row r="361" spans="2:16">
      <c r="B361" s="135"/>
      <c r="C361" s="135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</row>
    <row r="362" spans="2:16">
      <c r="B362" s="135"/>
      <c r="C362" s="135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</row>
    <row r="363" spans="2:16">
      <c r="B363" s="135"/>
      <c r="C363" s="135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</row>
    <row r="364" spans="2:16">
      <c r="B364" s="135"/>
      <c r="C364" s="135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</row>
    <row r="365" spans="2:16">
      <c r="B365" s="135"/>
      <c r="C365" s="135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</row>
    <row r="366" spans="2:16">
      <c r="B366" s="135"/>
      <c r="C366" s="135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</row>
    <row r="367" spans="2:16">
      <c r="B367" s="135"/>
      <c r="C367" s="135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</row>
    <row r="368" spans="2:16">
      <c r="B368" s="135"/>
      <c r="C368" s="135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</row>
    <row r="369" spans="2:16">
      <c r="B369" s="135"/>
      <c r="C369" s="135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</row>
    <row r="370" spans="2:16">
      <c r="B370" s="135"/>
      <c r="C370" s="135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</row>
    <row r="371" spans="2:16">
      <c r="B371" s="135"/>
      <c r="C371" s="135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</row>
    <row r="372" spans="2:16">
      <c r="B372" s="135"/>
      <c r="C372" s="135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</row>
    <row r="373" spans="2:16">
      <c r="B373" s="135"/>
      <c r="C373" s="135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</row>
    <row r="374" spans="2:16">
      <c r="B374" s="135"/>
      <c r="C374" s="135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</row>
    <row r="375" spans="2:16">
      <c r="B375" s="135"/>
      <c r="C375" s="135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</row>
    <row r="376" spans="2:16">
      <c r="B376" s="135"/>
      <c r="C376" s="135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</row>
    <row r="377" spans="2:16">
      <c r="B377" s="135"/>
      <c r="C377" s="135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</row>
    <row r="378" spans="2:16">
      <c r="B378" s="135"/>
      <c r="C378" s="135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</row>
    <row r="379" spans="2:16">
      <c r="B379" s="135"/>
      <c r="C379" s="135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</row>
    <row r="380" spans="2:16">
      <c r="B380" s="135"/>
      <c r="C380" s="135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</row>
    <row r="381" spans="2:16">
      <c r="B381" s="135"/>
      <c r="C381" s="135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</row>
    <row r="382" spans="2:16">
      <c r="B382" s="135"/>
      <c r="C382" s="135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</row>
    <row r="383" spans="2:16">
      <c r="B383" s="135"/>
      <c r="C383" s="135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</row>
    <row r="384" spans="2:16">
      <c r="B384" s="135"/>
      <c r="C384" s="135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</row>
    <row r="385" spans="2:16">
      <c r="B385" s="135"/>
      <c r="C385" s="135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</row>
    <row r="386" spans="2:16">
      <c r="B386" s="135"/>
      <c r="C386" s="135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</row>
    <row r="387" spans="2:16">
      <c r="B387" s="135"/>
      <c r="C387" s="135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</row>
    <row r="388" spans="2:16">
      <c r="B388" s="135"/>
      <c r="C388" s="135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</row>
    <row r="389" spans="2:16">
      <c r="B389" s="135"/>
      <c r="C389" s="135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</row>
    <row r="390" spans="2:16">
      <c r="B390" s="135"/>
      <c r="C390" s="135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</row>
    <row r="391" spans="2:16">
      <c r="B391" s="135"/>
      <c r="C391" s="135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</row>
    <row r="392" spans="2:16">
      <c r="B392" s="135"/>
      <c r="C392" s="135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</row>
    <row r="393" spans="2:16">
      <c r="B393" s="135"/>
      <c r="C393" s="135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</row>
    <row r="394" spans="2:16">
      <c r="B394" s="135"/>
      <c r="C394" s="135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</row>
    <row r="395" spans="2:16">
      <c r="B395" s="135"/>
      <c r="C395" s="135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</row>
    <row r="396" spans="2:16">
      <c r="B396" s="135"/>
      <c r="C396" s="135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</row>
    <row r="397" spans="2:16">
      <c r="B397" s="142"/>
      <c r="C397" s="135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</row>
    <row r="398" spans="2:16">
      <c r="B398" s="142"/>
      <c r="C398" s="135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</row>
    <row r="399" spans="2:16">
      <c r="B399" s="143"/>
      <c r="C399" s="135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</row>
    <row r="400" spans="2:16">
      <c r="B400" s="135"/>
      <c r="C400" s="135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</row>
    <row r="401" spans="2:16">
      <c r="B401" s="135"/>
      <c r="C401" s="135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</row>
    <row r="402" spans="2:16">
      <c r="B402" s="135"/>
      <c r="C402" s="135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</row>
    <row r="403" spans="2:16">
      <c r="B403" s="135"/>
      <c r="C403" s="135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</row>
    <row r="404" spans="2:16">
      <c r="B404" s="135"/>
      <c r="C404" s="135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</row>
    <row r="405" spans="2:16">
      <c r="B405" s="135"/>
      <c r="C405" s="135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</row>
    <row r="406" spans="2:16">
      <c r="B406" s="135"/>
      <c r="C406" s="135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</row>
    <row r="407" spans="2:16">
      <c r="B407" s="135"/>
      <c r="C407" s="135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</row>
    <row r="408" spans="2:16">
      <c r="B408" s="135"/>
      <c r="C408" s="135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</row>
    <row r="409" spans="2:16">
      <c r="B409" s="135"/>
      <c r="C409" s="135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</row>
    <row r="410" spans="2:16">
      <c r="B410" s="135"/>
      <c r="C410" s="135"/>
      <c r="D410" s="135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</row>
    <row r="411" spans="2:16">
      <c r="B411" s="135"/>
      <c r="C411" s="135"/>
      <c r="D411" s="135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149</v>
      </c>
      <c r="C1" s="77" t="s" vm="1">
        <v>230</v>
      </c>
    </row>
    <row r="2" spans="2:16">
      <c r="B2" s="56" t="s">
        <v>148</v>
      </c>
      <c r="C2" s="77" t="s">
        <v>231</v>
      </c>
    </row>
    <row r="3" spans="2:16">
      <c r="B3" s="56" t="s">
        <v>150</v>
      </c>
      <c r="C3" s="77" t="s">
        <v>232</v>
      </c>
    </row>
    <row r="4" spans="2:16">
      <c r="B4" s="56" t="s">
        <v>151</v>
      </c>
      <c r="C4" s="77">
        <v>9453</v>
      </c>
    </row>
    <row r="6" spans="2:16" ht="26.25" customHeight="1">
      <c r="B6" s="166" t="s">
        <v>190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8"/>
    </row>
    <row r="7" spans="2:16" s="3" customFormat="1" ht="78.75">
      <c r="B7" s="22" t="s">
        <v>119</v>
      </c>
      <c r="C7" s="30" t="s">
        <v>47</v>
      </c>
      <c r="D7" s="30" t="s">
        <v>68</v>
      </c>
      <c r="E7" s="30" t="s">
        <v>15</v>
      </c>
      <c r="F7" s="30" t="s">
        <v>69</v>
      </c>
      <c r="G7" s="30" t="s">
        <v>105</v>
      </c>
      <c r="H7" s="30" t="s">
        <v>18</v>
      </c>
      <c r="I7" s="30" t="s">
        <v>104</v>
      </c>
      <c r="J7" s="30" t="s">
        <v>17</v>
      </c>
      <c r="K7" s="30" t="s">
        <v>185</v>
      </c>
      <c r="L7" s="30" t="s">
        <v>206</v>
      </c>
      <c r="M7" s="30" t="s">
        <v>186</v>
      </c>
      <c r="N7" s="30" t="s">
        <v>62</v>
      </c>
      <c r="O7" s="30" t="s">
        <v>152</v>
      </c>
      <c r="P7" s="31" t="s">
        <v>154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213</v>
      </c>
      <c r="M8" s="32" t="s">
        <v>209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37" t="s">
        <v>222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37" t="s">
        <v>115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37" t="s">
        <v>212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35"/>
      <c r="C110" s="135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</row>
    <row r="111" spans="2:16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2:16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</row>
    <row r="113" spans="2:16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</row>
    <row r="114" spans="2:16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</row>
    <row r="115" spans="2:16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</row>
    <row r="116" spans="2:16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2:16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</row>
    <row r="118" spans="2:16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</row>
    <row r="119" spans="2:16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</row>
    <row r="120" spans="2:16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</row>
    <row r="121" spans="2:16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</row>
    <row r="122" spans="2:16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</row>
    <row r="123" spans="2:16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</row>
    <row r="124" spans="2:16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</row>
    <row r="125" spans="2:16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</row>
    <row r="126" spans="2:16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</row>
    <row r="127" spans="2:16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</row>
    <row r="128" spans="2:16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</row>
    <row r="129" spans="2:16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</row>
    <row r="130" spans="2:16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</row>
    <row r="131" spans="2:16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</row>
    <row r="132" spans="2:16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</row>
    <row r="133" spans="2:16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2:16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</row>
    <row r="135" spans="2:16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</row>
    <row r="136" spans="2:16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</row>
    <row r="137" spans="2:16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</row>
    <row r="138" spans="2:16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</row>
    <row r="139" spans="2:16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</row>
    <row r="140" spans="2:16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</row>
    <row r="141" spans="2:16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</row>
    <row r="142" spans="2:16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</row>
    <row r="143" spans="2:16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</row>
    <row r="144" spans="2:16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2:16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2:16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2:16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2:16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2:16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2:16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</row>
    <row r="151" spans="2:16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</row>
    <row r="152" spans="2:16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2:16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</row>
    <row r="154" spans="2:16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</row>
    <row r="155" spans="2:16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</row>
    <row r="156" spans="2:16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2:16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</row>
    <row r="158" spans="2:16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</row>
    <row r="159" spans="2:16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</row>
    <row r="160" spans="2:16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2:16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</row>
    <row r="162" spans="2:16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</row>
    <row r="163" spans="2:16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</row>
    <row r="164" spans="2:16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</row>
    <row r="165" spans="2:16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</row>
    <row r="166" spans="2:16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</row>
    <row r="167" spans="2:16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</row>
    <row r="168" spans="2:16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</row>
    <row r="169" spans="2:16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</row>
    <row r="170" spans="2:16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</row>
    <row r="171" spans="2:16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</row>
    <row r="172" spans="2:16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</row>
    <row r="173" spans="2:16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</row>
    <row r="174" spans="2:16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</row>
    <row r="175" spans="2:16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</row>
    <row r="176" spans="2:16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</row>
    <row r="177" spans="2:16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</row>
    <row r="178" spans="2:16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</row>
    <row r="179" spans="2:16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</row>
    <row r="180" spans="2:16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</row>
    <row r="181" spans="2:16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</row>
    <row r="182" spans="2:16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</row>
    <row r="183" spans="2:16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</row>
    <row r="184" spans="2:16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</row>
    <row r="185" spans="2:16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</row>
    <row r="186" spans="2:16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</row>
    <row r="187" spans="2:16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</row>
    <row r="188" spans="2:16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</row>
    <row r="189" spans="2:16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</row>
    <row r="190" spans="2:16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</row>
    <row r="191" spans="2:16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</row>
    <row r="192" spans="2:16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</row>
    <row r="193" spans="2:16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</row>
    <row r="194" spans="2:16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</row>
    <row r="195" spans="2:16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</row>
    <row r="196" spans="2:16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</row>
    <row r="197" spans="2:16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</row>
    <row r="198" spans="2:16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</row>
    <row r="199" spans="2:16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</row>
    <row r="200" spans="2:16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</row>
    <row r="201" spans="2:16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</row>
    <row r="202" spans="2:16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</row>
    <row r="203" spans="2:16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</row>
    <row r="204" spans="2:16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</row>
    <row r="205" spans="2:16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</row>
    <row r="206" spans="2:16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</row>
    <row r="207" spans="2:16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</row>
    <row r="208" spans="2:16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</row>
    <row r="209" spans="2:16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</row>
    <row r="210" spans="2:16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</row>
    <row r="211" spans="2:16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</row>
    <row r="212" spans="2:16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</row>
    <row r="213" spans="2:16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</row>
    <row r="214" spans="2:16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</row>
    <row r="215" spans="2:16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</row>
    <row r="216" spans="2:16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</row>
    <row r="217" spans="2:16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</row>
    <row r="218" spans="2:16">
      <c r="B218" s="135"/>
      <c r="C218" s="135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</row>
    <row r="219" spans="2:16">
      <c r="B219" s="135"/>
      <c r="C219" s="135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</row>
    <row r="220" spans="2:16">
      <c r="B220" s="135"/>
      <c r="C220" s="135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</row>
    <row r="221" spans="2:16">
      <c r="B221" s="135"/>
      <c r="C221" s="135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</row>
    <row r="222" spans="2:16">
      <c r="B222" s="135"/>
      <c r="C222" s="135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</row>
    <row r="223" spans="2:16">
      <c r="B223" s="135"/>
      <c r="C223" s="135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</row>
    <row r="224" spans="2:16">
      <c r="B224" s="135"/>
      <c r="C224" s="135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</row>
    <row r="225" spans="2:16">
      <c r="B225" s="135"/>
      <c r="C225" s="135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</row>
    <row r="226" spans="2:16">
      <c r="B226" s="135"/>
      <c r="C226" s="135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</row>
    <row r="227" spans="2:16">
      <c r="B227" s="135"/>
      <c r="C227" s="135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</row>
    <row r="228" spans="2:16">
      <c r="B228" s="135"/>
      <c r="C228" s="135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</row>
    <row r="229" spans="2:16">
      <c r="B229" s="135"/>
      <c r="C229" s="135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</row>
    <row r="230" spans="2:16">
      <c r="B230" s="135"/>
      <c r="C230" s="135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</row>
    <row r="231" spans="2:16">
      <c r="B231" s="135"/>
      <c r="C231" s="135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</row>
    <row r="232" spans="2:16">
      <c r="B232" s="135"/>
      <c r="C232" s="135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</row>
    <row r="233" spans="2:16">
      <c r="B233" s="135"/>
      <c r="C233" s="135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</row>
    <row r="234" spans="2:16">
      <c r="B234" s="135"/>
      <c r="C234" s="135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</row>
    <row r="235" spans="2:16">
      <c r="B235" s="135"/>
      <c r="C235" s="135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</row>
    <row r="236" spans="2:16">
      <c r="B236" s="135"/>
      <c r="C236" s="135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</row>
    <row r="237" spans="2:16">
      <c r="B237" s="135"/>
      <c r="C237" s="135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</row>
    <row r="238" spans="2:16">
      <c r="B238" s="135"/>
      <c r="C238" s="135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</row>
    <row r="239" spans="2:16">
      <c r="B239" s="135"/>
      <c r="C239" s="135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</row>
    <row r="240" spans="2:16">
      <c r="B240" s="135"/>
      <c r="C240" s="135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</row>
    <row r="241" spans="2:16">
      <c r="B241" s="135"/>
      <c r="C241" s="135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</row>
    <row r="242" spans="2:16">
      <c r="B242" s="135"/>
      <c r="C242" s="135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</row>
    <row r="243" spans="2:16">
      <c r="B243" s="135"/>
      <c r="C243" s="135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</row>
    <row r="244" spans="2:16">
      <c r="B244" s="135"/>
      <c r="C244" s="135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</row>
    <row r="245" spans="2:16">
      <c r="B245" s="135"/>
      <c r="C245" s="135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</row>
    <row r="246" spans="2:16">
      <c r="B246" s="135"/>
      <c r="C246" s="135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</row>
    <row r="247" spans="2:16">
      <c r="B247" s="135"/>
      <c r="C247" s="135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</row>
    <row r="248" spans="2:16">
      <c r="B248" s="135"/>
      <c r="C248" s="135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</row>
    <row r="249" spans="2:16">
      <c r="B249" s="135"/>
      <c r="C249" s="135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</row>
    <row r="250" spans="2:16">
      <c r="B250" s="135"/>
      <c r="C250" s="135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</row>
    <row r="251" spans="2:16">
      <c r="B251" s="135"/>
      <c r="C251" s="135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</row>
    <row r="252" spans="2:16">
      <c r="B252" s="135"/>
      <c r="C252" s="135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</row>
    <row r="253" spans="2:16">
      <c r="B253" s="135"/>
      <c r="C253" s="135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</row>
    <row r="254" spans="2:16">
      <c r="B254" s="135"/>
      <c r="C254" s="135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</row>
    <row r="255" spans="2:16">
      <c r="B255" s="135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</row>
    <row r="256" spans="2:16">
      <c r="B256" s="135"/>
      <c r="C256" s="135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</row>
    <row r="257" spans="2:16">
      <c r="B257" s="135"/>
      <c r="C257" s="135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</row>
    <row r="258" spans="2:16">
      <c r="B258" s="135"/>
      <c r="C258" s="135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</row>
    <row r="259" spans="2:16">
      <c r="B259" s="135"/>
      <c r="C259" s="135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</row>
    <row r="260" spans="2:16">
      <c r="B260" s="135"/>
      <c r="C260" s="135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</row>
    <row r="261" spans="2:16">
      <c r="B261" s="135"/>
      <c r="C261" s="135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</row>
    <row r="262" spans="2:16">
      <c r="B262" s="135"/>
      <c r="C262" s="135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</row>
    <row r="263" spans="2:16">
      <c r="B263" s="135"/>
      <c r="C263" s="135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</row>
    <row r="264" spans="2:16">
      <c r="B264" s="135"/>
      <c r="C264" s="135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</row>
    <row r="265" spans="2:16">
      <c r="B265" s="135"/>
      <c r="C265" s="135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</row>
    <row r="266" spans="2:16">
      <c r="B266" s="135"/>
      <c r="C266" s="135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</row>
    <row r="267" spans="2:16">
      <c r="B267" s="135"/>
      <c r="C267" s="135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</row>
    <row r="268" spans="2:16">
      <c r="B268" s="135"/>
      <c r="C268" s="135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</row>
    <row r="269" spans="2:16">
      <c r="B269" s="135"/>
      <c r="C269" s="135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</row>
    <row r="270" spans="2:16">
      <c r="B270" s="135"/>
      <c r="C270" s="135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</row>
    <row r="271" spans="2:16">
      <c r="B271" s="135"/>
      <c r="C271" s="135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</row>
    <row r="272" spans="2:16">
      <c r="B272" s="135"/>
      <c r="C272" s="135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</row>
    <row r="273" spans="2:16">
      <c r="B273" s="135"/>
      <c r="C273" s="135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</row>
    <row r="274" spans="2:16">
      <c r="B274" s="135"/>
      <c r="C274" s="135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</row>
    <row r="275" spans="2:16">
      <c r="B275" s="135"/>
      <c r="C275" s="135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</row>
    <row r="276" spans="2:16">
      <c r="B276" s="135"/>
      <c r="C276" s="135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</row>
    <row r="277" spans="2:16">
      <c r="B277" s="135"/>
      <c r="C277" s="135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</row>
    <row r="278" spans="2:16">
      <c r="B278" s="135"/>
      <c r="C278" s="135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</row>
    <row r="279" spans="2:16">
      <c r="B279" s="135"/>
      <c r="C279" s="135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</row>
    <row r="280" spans="2:16">
      <c r="B280" s="135"/>
      <c r="C280" s="135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</row>
    <row r="281" spans="2:16">
      <c r="B281" s="135"/>
      <c r="C281" s="135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</row>
    <row r="282" spans="2:16">
      <c r="B282" s="135"/>
      <c r="C282" s="135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</row>
    <row r="283" spans="2:16">
      <c r="B283" s="135"/>
      <c r="C283" s="135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</row>
    <row r="284" spans="2:16">
      <c r="B284" s="135"/>
      <c r="C284" s="135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</row>
    <row r="285" spans="2:16">
      <c r="B285" s="135"/>
      <c r="C285" s="135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</row>
    <row r="286" spans="2:16">
      <c r="B286" s="135"/>
      <c r="C286" s="135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</row>
    <row r="287" spans="2:16">
      <c r="B287" s="135"/>
      <c r="C287" s="135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</row>
    <row r="288" spans="2:16">
      <c r="B288" s="135"/>
      <c r="C288" s="135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</row>
    <row r="289" spans="2:16">
      <c r="B289" s="135"/>
      <c r="C289" s="135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</row>
    <row r="290" spans="2:16">
      <c r="B290" s="135"/>
      <c r="C290" s="135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</row>
    <row r="291" spans="2:16">
      <c r="B291" s="135"/>
      <c r="C291" s="135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</row>
    <row r="292" spans="2:16">
      <c r="B292" s="135"/>
      <c r="C292" s="135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</row>
    <row r="293" spans="2:16">
      <c r="B293" s="135"/>
      <c r="C293" s="135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</row>
    <row r="294" spans="2:16">
      <c r="B294" s="135"/>
      <c r="C294" s="135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</row>
    <row r="295" spans="2:16">
      <c r="B295" s="135"/>
      <c r="C295" s="135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</row>
    <row r="296" spans="2:16">
      <c r="B296" s="135"/>
      <c r="C296" s="135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</row>
    <row r="297" spans="2:16">
      <c r="B297" s="135"/>
      <c r="C297" s="135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</row>
    <row r="298" spans="2:16">
      <c r="B298" s="135"/>
      <c r="C298" s="135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</row>
    <row r="299" spans="2:16">
      <c r="B299" s="135"/>
      <c r="C299" s="135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</row>
    <row r="300" spans="2:16">
      <c r="B300" s="135"/>
      <c r="C300" s="135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</row>
    <row r="301" spans="2:16">
      <c r="B301" s="135"/>
      <c r="C301" s="135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</row>
    <row r="302" spans="2:16">
      <c r="B302" s="135"/>
      <c r="C302" s="135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</row>
    <row r="303" spans="2:16">
      <c r="B303" s="135"/>
      <c r="C303" s="135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</row>
    <row r="304" spans="2:16">
      <c r="B304" s="135"/>
      <c r="C304" s="135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</row>
    <row r="305" spans="2:16">
      <c r="B305" s="135"/>
      <c r="C305" s="135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</row>
    <row r="306" spans="2:16">
      <c r="B306" s="135"/>
      <c r="C306" s="135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</row>
    <row r="307" spans="2:16">
      <c r="B307" s="135"/>
      <c r="C307" s="135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</row>
    <row r="308" spans="2:16">
      <c r="B308" s="135"/>
      <c r="C308" s="135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</row>
    <row r="309" spans="2:16">
      <c r="B309" s="135"/>
      <c r="C309" s="135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</row>
    <row r="310" spans="2:16">
      <c r="B310" s="135"/>
      <c r="C310" s="135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</row>
    <row r="311" spans="2:16">
      <c r="B311" s="135"/>
      <c r="C311" s="135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</row>
    <row r="312" spans="2:16">
      <c r="B312" s="135"/>
      <c r="C312" s="135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</row>
    <row r="313" spans="2:16">
      <c r="B313" s="135"/>
      <c r="C313" s="135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</row>
    <row r="314" spans="2:16">
      <c r="B314" s="135"/>
      <c r="C314" s="135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</row>
    <row r="315" spans="2:16">
      <c r="B315" s="135"/>
      <c r="C315" s="135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</row>
    <row r="316" spans="2:16">
      <c r="B316" s="135"/>
      <c r="C316" s="135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</row>
    <row r="317" spans="2:16">
      <c r="B317" s="135"/>
      <c r="C317" s="135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</row>
    <row r="318" spans="2:16">
      <c r="B318" s="135"/>
      <c r="C318" s="135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</row>
    <row r="319" spans="2:16">
      <c r="B319" s="135"/>
      <c r="C319" s="135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</row>
    <row r="320" spans="2:16">
      <c r="B320" s="135"/>
      <c r="C320" s="135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</row>
    <row r="321" spans="2:16">
      <c r="B321" s="135"/>
      <c r="C321" s="135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</row>
    <row r="322" spans="2:16">
      <c r="B322" s="135"/>
      <c r="C322" s="135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</row>
    <row r="323" spans="2:16">
      <c r="B323" s="135"/>
      <c r="C323" s="135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</row>
    <row r="324" spans="2:16">
      <c r="B324" s="135"/>
      <c r="C324" s="135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</row>
    <row r="325" spans="2:16">
      <c r="B325" s="135"/>
      <c r="C325" s="135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</row>
    <row r="326" spans="2:16">
      <c r="B326" s="135"/>
      <c r="C326" s="135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</row>
    <row r="327" spans="2:16">
      <c r="B327" s="135"/>
      <c r="C327" s="135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</row>
    <row r="328" spans="2:16">
      <c r="B328" s="135"/>
      <c r="C328" s="135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</row>
    <row r="329" spans="2:16">
      <c r="B329" s="135"/>
      <c r="C329" s="135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</row>
    <row r="330" spans="2:16">
      <c r="B330" s="135"/>
      <c r="C330" s="135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</row>
    <row r="331" spans="2:16">
      <c r="B331" s="135"/>
      <c r="C331" s="135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</row>
    <row r="332" spans="2:16">
      <c r="B332" s="135"/>
      <c r="C332" s="135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</row>
    <row r="333" spans="2:16">
      <c r="B333" s="135"/>
      <c r="C333" s="135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</row>
    <row r="334" spans="2:16">
      <c r="B334" s="135"/>
      <c r="C334" s="135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</row>
    <row r="335" spans="2:16">
      <c r="B335" s="135"/>
      <c r="C335" s="135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</row>
    <row r="336" spans="2:16">
      <c r="B336" s="135"/>
      <c r="C336" s="135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</row>
    <row r="337" spans="2:16">
      <c r="B337" s="135"/>
      <c r="C337" s="135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</row>
    <row r="338" spans="2:16">
      <c r="B338" s="135"/>
      <c r="C338" s="135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</row>
    <row r="339" spans="2:16">
      <c r="B339" s="135"/>
      <c r="C339" s="135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</row>
    <row r="340" spans="2:16">
      <c r="B340" s="135"/>
      <c r="C340" s="135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</row>
    <row r="341" spans="2:16">
      <c r="B341" s="135"/>
      <c r="C341" s="135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</row>
    <row r="342" spans="2:16">
      <c r="B342" s="135"/>
      <c r="C342" s="135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</row>
    <row r="343" spans="2:16">
      <c r="B343" s="135"/>
      <c r="C343" s="135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</row>
    <row r="344" spans="2:16">
      <c r="B344" s="135"/>
      <c r="C344" s="135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</row>
    <row r="345" spans="2:16">
      <c r="B345" s="135"/>
      <c r="C345" s="135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</row>
    <row r="346" spans="2:16">
      <c r="B346" s="135"/>
      <c r="C346" s="135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</row>
    <row r="347" spans="2:16">
      <c r="B347" s="135"/>
      <c r="C347" s="135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</row>
    <row r="348" spans="2:16">
      <c r="B348" s="135"/>
      <c r="C348" s="135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</row>
    <row r="349" spans="2:16">
      <c r="B349" s="135"/>
      <c r="C349" s="135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</row>
    <row r="350" spans="2:16">
      <c r="B350" s="135"/>
      <c r="C350" s="135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</row>
    <row r="351" spans="2:16">
      <c r="B351" s="135"/>
      <c r="C351" s="135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</row>
    <row r="352" spans="2:16">
      <c r="B352" s="135"/>
      <c r="C352" s="135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</row>
    <row r="353" spans="2:16">
      <c r="B353" s="135"/>
      <c r="C353" s="135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</row>
    <row r="354" spans="2:16">
      <c r="B354" s="135"/>
      <c r="C354" s="135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</row>
    <row r="355" spans="2:16">
      <c r="B355" s="135"/>
      <c r="C355" s="135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</row>
    <row r="356" spans="2:16">
      <c r="B356" s="135"/>
      <c r="C356" s="135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</row>
    <row r="357" spans="2:16">
      <c r="B357" s="135"/>
      <c r="C357" s="135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</row>
    <row r="358" spans="2:16">
      <c r="B358" s="135"/>
      <c r="C358" s="135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</row>
    <row r="359" spans="2:16">
      <c r="B359" s="135"/>
      <c r="C359" s="135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</row>
    <row r="360" spans="2:16">
      <c r="B360" s="135"/>
      <c r="C360" s="135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</row>
    <row r="361" spans="2:16">
      <c r="B361" s="135"/>
      <c r="C361" s="135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</row>
    <row r="362" spans="2:16">
      <c r="B362" s="135"/>
      <c r="C362" s="135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</row>
    <row r="363" spans="2:16">
      <c r="B363" s="135"/>
      <c r="C363" s="135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</row>
    <row r="364" spans="2:16">
      <c r="B364" s="135"/>
      <c r="C364" s="135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</row>
    <row r="365" spans="2:16">
      <c r="B365" s="135"/>
      <c r="C365" s="135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</row>
    <row r="366" spans="2:16">
      <c r="B366" s="135"/>
      <c r="C366" s="135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</row>
    <row r="367" spans="2:16">
      <c r="B367" s="135"/>
      <c r="C367" s="135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</row>
    <row r="368" spans="2:16">
      <c r="B368" s="135"/>
      <c r="C368" s="135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</row>
    <row r="369" spans="2:16">
      <c r="B369" s="135"/>
      <c r="C369" s="135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</row>
    <row r="370" spans="2:16">
      <c r="B370" s="135"/>
      <c r="C370" s="135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</row>
    <row r="371" spans="2:16">
      <c r="B371" s="135"/>
      <c r="C371" s="135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</row>
    <row r="372" spans="2:16">
      <c r="B372" s="135"/>
      <c r="C372" s="135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</row>
    <row r="373" spans="2:16">
      <c r="B373" s="135"/>
      <c r="C373" s="135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</row>
    <row r="374" spans="2:16">
      <c r="B374" s="135"/>
      <c r="C374" s="135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</row>
    <row r="375" spans="2:16">
      <c r="B375" s="135"/>
      <c r="C375" s="135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</row>
    <row r="376" spans="2:16">
      <c r="B376" s="135"/>
      <c r="C376" s="135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</row>
    <row r="377" spans="2:16">
      <c r="B377" s="135"/>
      <c r="C377" s="135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</row>
    <row r="378" spans="2:16">
      <c r="B378" s="135"/>
      <c r="C378" s="135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</row>
    <row r="379" spans="2:16">
      <c r="B379" s="135"/>
      <c r="C379" s="135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</row>
    <row r="380" spans="2:16">
      <c r="B380" s="135"/>
      <c r="C380" s="135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</row>
    <row r="381" spans="2:16">
      <c r="B381" s="135"/>
      <c r="C381" s="135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</row>
    <row r="382" spans="2:16">
      <c r="B382" s="135"/>
      <c r="C382" s="135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</row>
    <row r="383" spans="2:16">
      <c r="B383" s="135"/>
      <c r="C383" s="135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</row>
    <row r="384" spans="2:16">
      <c r="B384" s="135"/>
      <c r="C384" s="135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</row>
    <row r="385" spans="2:16">
      <c r="B385" s="135"/>
      <c r="C385" s="135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</row>
    <row r="386" spans="2:16">
      <c r="B386" s="135"/>
      <c r="C386" s="135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</row>
    <row r="387" spans="2:16">
      <c r="B387" s="135"/>
      <c r="C387" s="135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</row>
    <row r="388" spans="2:16">
      <c r="B388" s="135"/>
      <c r="C388" s="135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</row>
    <row r="389" spans="2:16">
      <c r="B389" s="135"/>
      <c r="C389" s="135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</row>
    <row r="390" spans="2:16">
      <c r="B390" s="135"/>
      <c r="C390" s="135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</row>
    <row r="391" spans="2:16">
      <c r="B391" s="135"/>
      <c r="C391" s="135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</row>
    <row r="392" spans="2:16">
      <c r="B392" s="135"/>
      <c r="C392" s="135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</row>
    <row r="393" spans="2:16">
      <c r="B393" s="135"/>
      <c r="C393" s="135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</row>
    <row r="394" spans="2:16">
      <c r="B394" s="135"/>
      <c r="C394" s="135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</row>
    <row r="395" spans="2:16">
      <c r="B395" s="135"/>
      <c r="C395" s="135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</row>
    <row r="396" spans="2:16">
      <c r="B396" s="135"/>
      <c r="C396" s="135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</row>
    <row r="397" spans="2:16">
      <c r="B397" s="142"/>
      <c r="C397" s="135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</row>
    <row r="398" spans="2:16">
      <c r="B398" s="142"/>
      <c r="C398" s="135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</row>
    <row r="399" spans="2:16">
      <c r="B399" s="143"/>
      <c r="C399" s="135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</row>
    <row r="400" spans="2:16">
      <c r="B400" s="135"/>
      <c r="C400" s="135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</row>
    <row r="401" spans="2:16">
      <c r="B401" s="135"/>
      <c r="C401" s="135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</row>
    <row r="402" spans="2:16">
      <c r="B402" s="135"/>
      <c r="C402" s="135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</row>
    <row r="403" spans="2:16">
      <c r="B403" s="135"/>
      <c r="C403" s="135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</row>
    <row r="404" spans="2:16">
      <c r="B404" s="135"/>
      <c r="C404" s="135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</row>
    <row r="405" spans="2:16">
      <c r="B405" s="135"/>
      <c r="C405" s="135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</row>
    <row r="406" spans="2:16">
      <c r="B406" s="135"/>
      <c r="C406" s="135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</row>
    <row r="407" spans="2:16">
      <c r="B407" s="135"/>
      <c r="C407" s="135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</row>
    <row r="408" spans="2:16">
      <c r="B408" s="135"/>
      <c r="C408" s="135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</row>
    <row r="409" spans="2:16">
      <c r="B409" s="135"/>
      <c r="C409" s="135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</row>
    <row r="410" spans="2:16">
      <c r="B410" s="135"/>
      <c r="C410" s="135"/>
      <c r="D410" s="135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</row>
    <row r="411" spans="2:16">
      <c r="B411" s="135"/>
      <c r="C411" s="135"/>
      <c r="D411" s="135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</row>
    <row r="412" spans="2:16">
      <c r="B412" s="135"/>
      <c r="C412" s="135"/>
      <c r="D412" s="135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</row>
    <row r="413" spans="2:16">
      <c r="B413" s="135"/>
      <c r="C413" s="135"/>
      <c r="D413" s="135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</row>
    <row r="414" spans="2:16">
      <c r="B414" s="135"/>
      <c r="C414" s="135"/>
      <c r="D414" s="135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</row>
    <row r="415" spans="2:16">
      <c r="B415" s="135"/>
      <c r="C415" s="135"/>
      <c r="D415" s="135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</row>
    <row r="416" spans="2:16">
      <c r="B416" s="135"/>
      <c r="C416" s="135"/>
      <c r="D416" s="135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</row>
    <row r="417" spans="2:16">
      <c r="B417" s="135"/>
      <c r="C417" s="135"/>
      <c r="D417" s="135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</row>
    <row r="418" spans="2:16">
      <c r="B418" s="135"/>
      <c r="C418" s="135"/>
      <c r="D418" s="135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</row>
    <row r="419" spans="2:16">
      <c r="B419" s="135"/>
      <c r="C419" s="135"/>
      <c r="D419" s="135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</row>
    <row r="420" spans="2:16">
      <c r="B420" s="135"/>
      <c r="C420" s="135"/>
      <c r="D420" s="135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</row>
    <row r="421" spans="2:16">
      <c r="B421" s="135"/>
      <c r="C421" s="135"/>
      <c r="D421" s="135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</row>
    <row r="422" spans="2:16">
      <c r="B422" s="135"/>
      <c r="C422" s="135"/>
      <c r="D422" s="135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</row>
    <row r="423" spans="2:16">
      <c r="B423" s="135"/>
      <c r="C423" s="135"/>
      <c r="D423" s="135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</row>
    <row r="424" spans="2:16">
      <c r="B424" s="135"/>
      <c r="C424" s="135"/>
      <c r="D424" s="135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</row>
    <row r="425" spans="2:16">
      <c r="B425" s="135"/>
      <c r="C425" s="135"/>
      <c r="D425" s="135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</row>
    <row r="426" spans="2:16">
      <c r="B426" s="135"/>
      <c r="C426" s="135"/>
      <c r="D426" s="135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</row>
    <row r="427" spans="2:16">
      <c r="B427" s="135"/>
      <c r="C427" s="135"/>
      <c r="D427" s="135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</row>
    <row r="428" spans="2:16">
      <c r="B428" s="135"/>
      <c r="C428" s="135"/>
      <c r="D428" s="135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</row>
    <row r="429" spans="2:16">
      <c r="B429" s="135"/>
      <c r="C429" s="135"/>
      <c r="D429" s="135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</row>
    <row r="430" spans="2:16">
      <c r="B430" s="135"/>
      <c r="C430" s="135"/>
      <c r="D430" s="135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</row>
    <row r="431" spans="2:16">
      <c r="B431" s="135"/>
      <c r="C431" s="135"/>
      <c r="D431" s="135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</row>
    <row r="432" spans="2:16">
      <c r="B432" s="135"/>
      <c r="C432" s="135"/>
      <c r="D432" s="135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</row>
    <row r="433" spans="2:16">
      <c r="B433" s="135"/>
      <c r="C433" s="135"/>
      <c r="D433" s="135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</row>
    <row r="434" spans="2:16">
      <c r="B434" s="135"/>
      <c r="C434" s="135"/>
      <c r="D434" s="135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</row>
    <row r="435" spans="2:16">
      <c r="B435" s="135"/>
      <c r="C435" s="135"/>
      <c r="D435" s="135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</row>
    <row r="436" spans="2:16">
      <c r="B436" s="135"/>
      <c r="C436" s="135"/>
      <c r="D436" s="135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</row>
    <row r="437" spans="2:16">
      <c r="B437" s="135"/>
      <c r="C437" s="135"/>
      <c r="D437" s="135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</row>
    <row r="438" spans="2:16">
      <c r="B438" s="135"/>
      <c r="C438" s="135"/>
      <c r="D438" s="135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</row>
    <row r="439" spans="2:16">
      <c r="B439" s="135"/>
      <c r="C439" s="135"/>
      <c r="D439" s="135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</row>
    <row r="440" spans="2:16">
      <c r="B440" s="135"/>
      <c r="C440" s="135"/>
      <c r="D440" s="135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</row>
    <row r="441" spans="2:16">
      <c r="B441" s="135"/>
      <c r="C441" s="135"/>
      <c r="D441" s="135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</row>
    <row r="442" spans="2:16">
      <c r="B442" s="135"/>
      <c r="C442" s="135"/>
      <c r="D442" s="135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</row>
    <row r="443" spans="2:16">
      <c r="B443" s="135"/>
      <c r="C443" s="135"/>
      <c r="D443" s="135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</row>
    <row r="444" spans="2:16">
      <c r="B444" s="135"/>
      <c r="C444" s="135"/>
      <c r="D444" s="135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</row>
    <row r="445" spans="2:16">
      <c r="B445" s="135"/>
      <c r="C445" s="135"/>
      <c r="D445" s="135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</row>
    <row r="446" spans="2:16">
      <c r="B446" s="135"/>
      <c r="C446" s="135"/>
      <c r="D446" s="135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</row>
    <row r="447" spans="2:16">
      <c r="B447" s="135"/>
      <c r="C447" s="135"/>
      <c r="D447" s="135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</row>
    <row r="448" spans="2:16">
      <c r="B448" s="135"/>
      <c r="C448" s="135"/>
      <c r="D448" s="135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</row>
    <row r="449" spans="2:16">
      <c r="B449" s="135"/>
      <c r="C449" s="135"/>
      <c r="D449" s="135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</row>
    <row r="450" spans="2:16">
      <c r="B450" s="135"/>
      <c r="C450" s="135"/>
      <c r="D450" s="135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</row>
    <row r="451" spans="2:16">
      <c r="B451" s="135"/>
      <c r="C451" s="135"/>
      <c r="D451" s="135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</row>
    <row r="452" spans="2:16">
      <c r="B452" s="135"/>
      <c r="C452" s="135"/>
      <c r="D452" s="135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</row>
    <row r="453" spans="2:16">
      <c r="B453" s="135"/>
      <c r="C453" s="135"/>
      <c r="D453" s="135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</row>
    <row r="454" spans="2:16">
      <c r="B454" s="135"/>
      <c r="C454" s="135"/>
      <c r="D454" s="135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</row>
    <row r="455" spans="2:16">
      <c r="B455" s="135"/>
      <c r="C455" s="135"/>
      <c r="D455" s="135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</row>
    <row r="456" spans="2:16">
      <c r="B456" s="135"/>
      <c r="C456" s="135"/>
      <c r="D456" s="135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</row>
    <row r="457" spans="2:16">
      <c r="B457" s="135"/>
      <c r="C457" s="135"/>
      <c r="D457" s="135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</row>
    <row r="458" spans="2:16">
      <c r="B458" s="135"/>
      <c r="C458" s="135"/>
      <c r="D458" s="135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</row>
    <row r="459" spans="2:16">
      <c r="B459" s="135"/>
      <c r="C459" s="135"/>
      <c r="D459" s="135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</row>
    <row r="460" spans="2:16">
      <c r="B460" s="135"/>
      <c r="C460" s="135"/>
      <c r="D460" s="135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</row>
    <row r="461" spans="2:16">
      <c r="B461" s="135"/>
      <c r="C461" s="135"/>
      <c r="D461" s="135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</row>
    <row r="462" spans="2:16">
      <c r="B462" s="135"/>
      <c r="C462" s="135"/>
      <c r="D462" s="135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</row>
    <row r="463" spans="2:16">
      <c r="B463" s="135"/>
      <c r="C463" s="135"/>
      <c r="D463" s="135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59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56" t="s">
        <v>149</v>
      </c>
      <c r="C1" s="77" t="s" vm="1">
        <v>230</v>
      </c>
    </row>
    <row r="2" spans="2:18">
      <c r="B2" s="56" t="s">
        <v>148</v>
      </c>
      <c r="C2" s="77" t="s">
        <v>231</v>
      </c>
    </row>
    <row r="3" spans="2:18">
      <c r="B3" s="56" t="s">
        <v>150</v>
      </c>
      <c r="C3" s="77" t="s">
        <v>232</v>
      </c>
    </row>
    <row r="4" spans="2:18">
      <c r="B4" s="56" t="s">
        <v>151</v>
      </c>
      <c r="C4" s="77">
        <v>9453</v>
      </c>
    </row>
    <row r="6" spans="2:18" ht="21.75" customHeight="1">
      <c r="B6" s="157" t="s">
        <v>177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2:18" ht="27.75" customHeight="1">
      <c r="B7" s="160" t="s">
        <v>90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2"/>
    </row>
    <row r="8" spans="2:18" s="3" customFormat="1" ht="66" customHeight="1">
      <c r="B8" s="22" t="s">
        <v>118</v>
      </c>
      <c r="C8" s="30" t="s">
        <v>47</v>
      </c>
      <c r="D8" s="30" t="s">
        <v>122</v>
      </c>
      <c r="E8" s="30" t="s">
        <v>15</v>
      </c>
      <c r="F8" s="30" t="s">
        <v>69</v>
      </c>
      <c r="G8" s="30" t="s">
        <v>105</v>
      </c>
      <c r="H8" s="30" t="s">
        <v>18</v>
      </c>
      <c r="I8" s="30" t="s">
        <v>104</v>
      </c>
      <c r="J8" s="30" t="s">
        <v>17</v>
      </c>
      <c r="K8" s="30" t="s">
        <v>19</v>
      </c>
      <c r="L8" s="30" t="s">
        <v>206</v>
      </c>
      <c r="M8" s="30" t="s">
        <v>205</v>
      </c>
      <c r="N8" s="30" t="s">
        <v>221</v>
      </c>
      <c r="O8" s="30" t="s">
        <v>65</v>
      </c>
      <c r="P8" s="30" t="s">
        <v>208</v>
      </c>
      <c r="Q8" s="30" t="s">
        <v>152</v>
      </c>
      <c r="R8" s="71" t="s">
        <v>154</v>
      </c>
    </row>
    <row r="9" spans="2:18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213</v>
      </c>
      <c r="M9" s="32"/>
      <c r="N9" s="16" t="s">
        <v>209</v>
      </c>
      <c r="O9" s="32" t="s">
        <v>214</v>
      </c>
      <c r="P9" s="32" t="s">
        <v>20</v>
      </c>
      <c r="Q9" s="32" t="s">
        <v>20</v>
      </c>
      <c r="R9" s="33" t="s">
        <v>20</v>
      </c>
    </row>
    <row r="10" spans="2:18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116</v>
      </c>
      <c r="R10" s="20" t="s">
        <v>117</v>
      </c>
    </row>
    <row r="11" spans="2:18" s="4" customFormat="1" ht="18" customHeight="1">
      <c r="B11" s="78" t="s">
        <v>29</v>
      </c>
      <c r="C11" s="79"/>
      <c r="D11" s="79"/>
      <c r="E11" s="79"/>
      <c r="F11" s="79"/>
      <c r="G11" s="79"/>
      <c r="H11" s="87">
        <v>4.6325093784783462</v>
      </c>
      <c r="I11" s="79"/>
      <c r="J11" s="79"/>
      <c r="K11" s="88">
        <v>1.2444667842421066E-3</v>
      </c>
      <c r="L11" s="87"/>
      <c r="M11" s="89"/>
      <c r="N11" s="79"/>
      <c r="O11" s="87">
        <v>30833.357040204992</v>
      </c>
      <c r="P11" s="79"/>
      <c r="Q11" s="88">
        <v>1</v>
      </c>
      <c r="R11" s="88">
        <f>O11/'סכום נכסי הקרן'!$C$42</f>
        <v>0.16666309295609852</v>
      </c>
    </row>
    <row r="12" spans="2:18" ht="22.5" customHeight="1">
      <c r="B12" s="80" t="s">
        <v>201</v>
      </c>
      <c r="C12" s="81"/>
      <c r="D12" s="81"/>
      <c r="E12" s="81"/>
      <c r="F12" s="81"/>
      <c r="G12" s="81"/>
      <c r="H12" s="90">
        <v>4.6325093784783453</v>
      </c>
      <c r="I12" s="81"/>
      <c r="J12" s="81"/>
      <c r="K12" s="91">
        <v>1.2444667842421062E-3</v>
      </c>
      <c r="L12" s="90"/>
      <c r="M12" s="92"/>
      <c r="N12" s="81"/>
      <c r="O12" s="90">
        <v>30833.357040204999</v>
      </c>
      <c r="P12" s="81"/>
      <c r="Q12" s="91">
        <v>1.0000000000000002</v>
      </c>
      <c r="R12" s="91">
        <f>O12/'סכום נכסי הקרן'!$C$42</f>
        <v>0.16666309295609855</v>
      </c>
    </row>
    <row r="13" spans="2:18">
      <c r="B13" s="82" t="s">
        <v>27</v>
      </c>
      <c r="C13" s="83"/>
      <c r="D13" s="83"/>
      <c r="E13" s="83"/>
      <c r="F13" s="83"/>
      <c r="G13" s="83"/>
      <c r="H13" s="93">
        <v>6.4318367067020992</v>
      </c>
      <c r="I13" s="83"/>
      <c r="J13" s="83"/>
      <c r="K13" s="94">
        <v>-6.5391228295973592E-3</v>
      </c>
      <c r="L13" s="93"/>
      <c r="M13" s="95"/>
      <c r="N13" s="83"/>
      <c r="O13" s="93">
        <v>8962.7718176259987</v>
      </c>
      <c r="P13" s="83"/>
      <c r="Q13" s="94">
        <v>0.2906842678836119</v>
      </c>
      <c r="R13" s="94">
        <f>O13/'סכום נכסי הקרן'!$C$42</f>
        <v>4.8446339159161848E-2</v>
      </c>
    </row>
    <row r="14" spans="2:18">
      <c r="B14" s="84" t="s">
        <v>26</v>
      </c>
      <c r="C14" s="81"/>
      <c r="D14" s="81"/>
      <c r="E14" s="81"/>
      <c r="F14" s="81"/>
      <c r="G14" s="81"/>
      <c r="H14" s="90">
        <v>6.4318367067020992</v>
      </c>
      <c r="I14" s="81"/>
      <c r="J14" s="81"/>
      <c r="K14" s="91">
        <v>-6.5391228295973592E-3</v>
      </c>
      <c r="L14" s="90"/>
      <c r="M14" s="92"/>
      <c r="N14" s="81"/>
      <c r="O14" s="90">
        <v>8962.7718176259987</v>
      </c>
      <c r="P14" s="81"/>
      <c r="Q14" s="91">
        <v>0.2906842678836119</v>
      </c>
      <c r="R14" s="91">
        <f>O14/'סכום נכסי הקרן'!$C$42</f>
        <v>4.8446339159161848E-2</v>
      </c>
    </row>
    <row r="15" spans="2:18">
      <c r="B15" s="85" t="s">
        <v>233</v>
      </c>
      <c r="C15" s="83" t="s">
        <v>234</v>
      </c>
      <c r="D15" s="96" t="s">
        <v>123</v>
      </c>
      <c r="E15" s="83" t="s">
        <v>235</v>
      </c>
      <c r="F15" s="83"/>
      <c r="G15" s="83"/>
      <c r="H15" s="93">
        <v>1.5399999999996929</v>
      </c>
      <c r="I15" s="96" t="s">
        <v>136</v>
      </c>
      <c r="J15" s="97">
        <v>0.04</v>
      </c>
      <c r="K15" s="94">
        <v>-9.5999999999985559E-3</v>
      </c>
      <c r="L15" s="93">
        <v>769641.56648699997</v>
      </c>
      <c r="M15" s="95">
        <v>143.96</v>
      </c>
      <c r="N15" s="83"/>
      <c r="O15" s="93">
        <v>1107.975987171</v>
      </c>
      <c r="P15" s="94">
        <v>4.9501615661102556E-5</v>
      </c>
      <c r="Q15" s="94">
        <v>3.5934328711799392E-2</v>
      </c>
      <c r="R15" s="94">
        <f>O15/'סכום נכסי הקרן'!$C$42</f>
        <v>5.9889263664096208E-3</v>
      </c>
    </row>
    <row r="16" spans="2:18">
      <c r="B16" s="85" t="s">
        <v>236</v>
      </c>
      <c r="C16" s="83" t="s">
        <v>237</v>
      </c>
      <c r="D16" s="96" t="s">
        <v>123</v>
      </c>
      <c r="E16" s="83" t="s">
        <v>235</v>
      </c>
      <c r="F16" s="83"/>
      <c r="G16" s="83"/>
      <c r="H16" s="93">
        <v>4.2599999999988949</v>
      </c>
      <c r="I16" s="96" t="s">
        <v>136</v>
      </c>
      <c r="J16" s="97">
        <v>0.04</v>
      </c>
      <c r="K16" s="94">
        <v>-8.6999999999935115E-3</v>
      </c>
      <c r="L16" s="93">
        <v>806072.00136200001</v>
      </c>
      <c r="M16" s="95">
        <v>154.88</v>
      </c>
      <c r="N16" s="83"/>
      <c r="O16" s="93">
        <v>1248.4443264629999</v>
      </c>
      <c r="P16" s="94">
        <v>6.9381938014066925E-5</v>
      </c>
      <c r="Q16" s="94">
        <v>4.0490055132014903E-2</v>
      </c>
      <c r="R16" s="94">
        <f>O16/'סכום נכסי הקרן'!$C$42</f>
        <v>6.7481978222645534E-3</v>
      </c>
    </row>
    <row r="17" spans="2:18">
      <c r="B17" s="85" t="s">
        <v>238</v>
      </c>
      <c r="C17" s="83" t="s">
        <v>239</v>
      </c>
      <c r="D17" s="96" t="s">
        <v>123</v>
      </c>
      <c r="E17" s="83" t="s">
        <v>235</v>
      </c>
      <c r="F17" s="83"/>
      <c r="G17" s="83"/>
      <c r="H17" s="93">
        <v>7.2200000000054949</v>
      </c>
      <c r="I17" s="96" t="s">
        <v>136</v>
      </c>
      <c r="J17" s="97">
        <v>7.4999999999999997E-3</v>
      </c>
      <c r="K17" s="94">
        <v>-6.7000000000071646E-3</v>
      </c>
      <c r="L17" s="93">
        <v>295841.86619099998</v>
      </c>
      <c r="M17" s="95">
        <v>113.2</v>
      </c>
      <c r="N17" s="83"/>
      <c r="O17" s="93">
        <v>334.89299072800003</v>
      </c>
      <c r="P17" s="94">
        <v>2.0869136047646215E-5</v>
      </c>
      <c r="Q17" s="94">
        <v>1.0861385942870836E-2</v>
      </c>
      <c r="R17" s="94">
        <f>O17/'סכום נכסי הקרן'!$C$42</f>
        <v>1.8101921750287438E-3</v>
      </c>
    </row>
    <row r="18" spans="2:18">
      <c r="B18" s="85" t="s">
        <v>240</v>
      </c>
      <c r="C18" s="83" t="s">
        <v>241</v>
      </c>
      <c r="D18" s="96" t="s">
        <v>123</v>
      </c>
      <c r="E18" s="83" t="s">
        <v>235</v>
      </c>
      <c r="F18" s="83"/>
      <c r="G18" s="83"/>
      <c r="H18" s="93">
        <v>13.200000000004202</v>
      </c>
      <c r="I18" s="96" t="s">
        <v>136</v>
      </c>
      <c r="J18" s="97">
        <v>0.04</v>
      </c>
      <c r="K18" s="94">
        <v>-5.9999999999859916E-4</v>
      </c>
      <c r="L18" s="93">
        <v>422340.74067099998</v>
      </c>
      <c r="M18" s="95">
        <v>202.83</v>
      </c>
      <c r="N18" s="83"/>
      <c r="O18" s="93">
        <v>856.63371565200009</v>
      </c>
      <c r="P18" s="94">
        <v>2.6035697006701495E-5</v>
      </c>
      <c r="Q18" s="94">
        <v>2.7782693740905251E-2</v>
      </c>
      <c r="R18" s="94">
        <f>O18/'סכום נכסי הקרן'!$C$42</f>
        <v>4.6303496695113081E-3</v>
      </c>
    </row>
    <row r="19" spans="2:18">
      <c r="B19" s="85" t="s">
        <v>242</v>
      </c>
      <c r="C19" s="83" t="s">
        <v>243</v>
      </c>
      <c r="D19" s="96" t="s">
        <v>123</v>
      </c>
      <c r="E19" s="83" t="s">
        <v>235</v>
      </c>
      <c r="F19" s="83"/>
      <c r="G19" s="83"/>
      <c r="H19" s="93">
        <v>17.590000000006295</v>
      </c>
      <c r="I19" s="96" t="s">
        <v>136</v>
      </c>
      <c r="J19" s="97">
        <v>2.75E-2</v>
      </c>
      <c r="K19" s="94">
        <v>2.900000000002663E-3</v>
      </c>
      <c r="L19" s="93">
        <v>434441.42747300002</v>
      </c>
      <c r="M19" s="95">
        <v>164.26</v>
      </c>
      <c r="N19" s="83"/>
      <c r="O19" s="93">
        <v>713.61347378899995</v>
      </c>
      <c r="P19" s="94">
        <v>2.4579336953743939E-5</v>
      </c>
      <c r="Q19" s="94">
        <v>2.3144202976616769E-2</v>
      </c>
      <c r="R19" s="94">
        <f>O19/'סכום נכסי הקרן'!$C$42</f>
        <v>3.8572844520866922E-3</v>
      </c>
    </row>
    <row r="20" spans="2:18">
      <c r="B20" s="85" t="s">
        <v>244</v>
      </c>
      <c r="C20" s="83" t="s">
        <v>245</v>
      </c>
      <c r="D20" s="96" t="s">
        <v>123</v>
      </c>
      <c r="E20" s="83" t="s">
        <v>235</v>
      </c>
      <c r="F20" s="83"/>
      <c r="G20" s="83"/>
      <c r="H20" s="93">
        <v>3.6499999999989181</v>
      </c>
      <c r="I20" s="96" t="s">
        <v>136</v>
      </c>
      <c r="J20" s="97">
        <v>1.7500000000000002E-2</v>
      </c>
      <c r="K20" s="94">
        <v>-8.9999999999959435E-3</v>
      </c>
      <c r="L20" s="93">
        <v>1305897.012938</v>
      </c>
      <c r="M20" s="95">
        <v>113.25</v>
      </c>
      <c r="N20" s="83"/>
      <c r="O20" s="93">
        <v>1478.9284666639999</v>
      </c>
      <c r="P20" s="94">
        <v>7.7859269596103296E-5</v>
      </c>
      <c r="Q20" s="94">
        <v>4.7965210688396952E-2</v>
      </c>
      <c r="R20" s="94">
        <f>O20/'סכום נכסי הקרן'!$C$42</f>
        <v>7.9940303676191513E-3</v>
      </c>
    </row>
    <row r="21" spans="2:18">
      <c r="B21" s="85" t="s">
        <v>246</v>
      </c>
      <c r="C21" s="83" t="s">
        <v>247</v>
      </c>
      <c r="D21" s="96" t="s">
        <v>123</v>
      </c>
      <c r="E21" s="83" t="s">
        <v>235</v>
      </c>
      <c r="F21" s="83"/>
      <c r="G21" s="83"/>
      <c r="H21" s="93">
        <v>0.82999999999876517</v>
      </c>
      <c r="I21" s="96" t="s">
        <v>136</v>
      </c>
      <c r="J21" s="97">
        <v>1E-3</v>
      </c>
      <c r="K21" s="94">
        <v>-8.2000000000067349E-3</v>
      </c>
      <c r="L21" s="93">
        <v>261260.13808000003</v>
      </c>
      <c r="M21" s="95">
        <v>102.3</v>
      </c>
      <c r="N21" s="83"/>
      <c r="O21" s="93">
        <v>267.26911255100003</v>
      </c>
      <c r="P21" s="94">
        <v>1.7238704736959453E-5</v>
      </c>
      <c r="Q21" s="94">
        <v>8.6681807693692221E-3</v>
      </c>
      <c r="R21" s="94">
        <f>O21/'סכום נכסי הקרן'!$C$42</f>
        <v>1.4446658173256483E-3</v>
      </c>
    </row>
    <row r="22" spans="2:18">
      <c r="B22" s="85" t="s">
        <v>248</v>
      </c>
      <c r="C22" s="83" t="s">
        <v>249</v>
      </c>
      <c r="D22" s="96" t="s">
        <v>123</v>
      </c>
      <c r="E22" s="83" t="s">
        <v>235</v>
      </c>
      <c r="F22" s="83"/>
      <c r="G22" s="83"/>
      <c r="H22" s="93">
        <v>5.7300000000004534</v>
      </c>
      <c r="I22" s="96" t="s">
        <v>136</v>
      </c>
      <c r="J22" s="97">
        <v>7.4999999999999997E-3</v>
      </c>
      <c r="K22" s="94">
        <v>-8.0000000000024531E-3</v>
      </c>
      <c r="L22" s="93">
        <v>736612.01458299998</v>
      </c>
      <c r="M22" s="95">
        <v>110.65</v>
      </c>
      <c r="N22" s="83"/>
      <c r="O22" s="93">
        <v>815.06120623100003</v>
      </c>
      <c r="P22" s="94">
        <v>5.390434430000721E-5</v>
      </c>
      <c r="Q22" s="94">
        <v>2.6434397174728827E-2</v>
      </c>
      <c r="R22" s="94">
        <f>O22/'סכום נכסי הקרן'!$C$42</f>
        <v>4.4056383935702579E-3</v>
      </c>
    </row>
    <row r="23" spans="2:18">
      <c r="B23" s="85" t="s">
        <v>250</v>
      </c>
      <c r="C23" s="83" t="s">
        <v>251</v>
      </c>
      <c r="D23" s="96" t="s">
        <v>123</v>
      </c>
      <c r="E23" s="83" t="s">
        <v>235</v>
      </c>
      <c r="F23" s="83"/>
      <c r="G23" s="83"/>
      <c r="H23" s="93">
        <v>9.2099999999964837</v>
      </c>
      <c r="I23" s="96" t="s">
        <v>136</v>
      </c>
      <c r="J23" s="97">
        <v>5.0000000000000001E-3</v>
      </c>
      <c r="K23" s="94">
        <v>-5.2999999999888588E-3</v>
      </c>
      <c r="L23" s="93">
        <v>315422.86139699997</v>
      </c>
      <c r="M23" s="95">
        <v>111</v>
      </c>
      <c r="N23" s="83"/>
      <c r="O23" s="93">
        <v>350.11937856300005</v>
      </c>
      <c r="P23" s="94">
        <v>3.6818846591048369E-5</v>
      </c>
      <c r="Q23" s="94">
        <v>1.1355214357828885E-2</v>
      </c>
      <c r="R23" s="94">
        <f>O23/'סכום נכסי הקרן'!$C$42</f>
        <v>1.8924951460552598E-3</v>
      </c>
    </row>
    <row r="24" spans="2:18">
      <c r="B24" s="85" t="s">
        <v>252</v>
      </c>
      <c r="C24" s="83" t="s">
        <v>253</v>
      </c>
      <c r="D24" s="96" t="s">
        <v>123</v>
      </c>
      <c r="E24" s="83" t="s">
        <v>235</v>
      </c>
      <c r="F24" s="83"/>
      <c r="G24" s="83"/>
      <c r="H24" s="93">
        <v>22.630000000003502</v>
      </c>
      <c r="I24" s="96" t="s">
        <v>136</v>
      </c>
      <c r="J24" s="97">
        <v>0.01</v>
      </c>
      <c r="K24" s="94">
        <v>5.7000000000112161E-3</v>
      </c>
      <c r="L24" s="93">
        <v>269703.04508399998</v>
      </c>
      <c r="M24" s="95">
        <v>112.4</v>
      </c>
      <c r="N24" s="83"/>
      <c r="O24" s="93">
        <v>303.146216638</v>
      </c>
      <c r="P24" s="94">
        <v>1.8245956579578666E-5</v>
      </c>
      <c r="Q24" s="94">
        <v>9.8317616288980184E-3</v>
      </c>
      <c r="R24" s="94">
        <f>O24/'סכום נכסי הקרן'!$C$42</f>
        <v>1.6385918022792329E-3</v>
      </c>
    </row>
    <row r="25" spans="2:18">
      <c r="B25" s="85" t="s">
        <v>254</v>
      </c>
      <c r="C25" s="83" t="s">
        <v>255</v>
      </c>
      <c r="D25" s="96" t="s">
        <v>123</v>
      </c>
      <c r="E25" s="83" t="s">
        <v>235</v>
      </c>
      <c r="F25" s="83"/>
      <c r="G25" s="83"/>
      <c r="H25" s="93">
        <v>2.6700000000007265</v>
      </c>
      <c r="I25" s="96" t="s">
        <v>136</v>
      </c>
      <c r="J25" s="97">
        <v>2.75E-2</v>
      </c>
      <c r="K25" s="94">
        <v>-9.6000000000002698E-3</v>
      </c>
      <c r="L25" s="93">
        <v>1283286.090905</v>
      </c>
      <c r="M25" s="95">
        <v>115.85</v>
      </c>
      <c r="N25" s="83"/>
      <c r="O25" s="93">
        <v>1486.6869431759999</v>
      </c>
      <c r="P25" s="94">
        <v>7.7393855399535854E-5</v>
      </c>
      <c r="Q25" s="94">
        <v>4.8216836760182888E-2</v>
      </c>
      <c r="R25" s="94">
        <f>O25/'סכום נכסי הקרן'!$C$42</f>
        <v>8.0359671470113889E-3</v>
      </c>
    </row>
    <row r="26" spans="2:18">
      <c r="B26" s="86"/>
      <c r="C26" s="83"/>
      <c r="D26" s="83"/>
      <c r="E26" s="83"/>
      <c r="F26" s="83"/>
      <c r="G26" s="83"/>
      <c r="H26" s="83"/>
      <c r="I26" s="83"/>
      <c r="J26" s="83"/>
      <c r="K26" s="94"/>
      <c r="L26" s="93"/>
      <c r="M26" s="95"/>
      <c r="N26" s="83"/>
      <c r="O26" s="83"/>
      <c r="P26" s="83"/>
      <c r="Q26" s="94"/>
      <c r="R26" s="83"/>
    </row>
    <row r="27" spans="2:18">
      <c r="B27" s="82" t="s">
        <v>48</v>
      </c>
      <c r="C27" s="83"/>
      <c r="D27" s="83"/>
      <c r="E27" s="83"/>
      <c r="F27" s="83"/>
      <c r="G27" s="83"/>
      <c r="H27" s="93">
        <v>3.8951280919712601</v>
      </c>
      <c r="I27" s="83"/>
      <c r="J27" s="83"/>
      <c r="K27" s="94">
        <v>4.4430395639757109E-3</v>
      </c>
      <c r="L27" s="93"/>
      <c r="M27" s="95"/>
      <c r="N27" s="83"/>
      <c r="O27" s="93">
        <v>21870.585222579008</v>
      </c>
      <c r="P27" s="83"/>
      <c r="Q27" s="94">
        <v>0.70931573211638854</v>
      </c>
      <c r="R27" s="94">
        <f>O27/'סכום נכסי הקרן'!$C$42</f>
        <v>0.11821675379693673</v>
      </c>
    </row>
    <row r="28" spans="2:18">
      <c r="B28" s="84" t="s">
        <v>23</v>
      </c>
      <c r="C28" s="81"/>
      <c r="D28" s="81"/>
      <c r="E28" s="81"/>
      <c r="F28" s="81"/>
      <c r="G28" s="81"/>
      <c r="H28" s="90">
        <v>0.44721731127525516</v>
      </c>
      <c r="I28" s="81"/>
      <c r="J28" s="81"/>
      <c r="K28" s="91">
        <v>1.7484510466803064E-3</v>
      </c>
      <c r="L28" s="90"/>
      <c r="M28" s="92"/>
      <c r="N28" s="81"/>
      <c r="O28" s="90">
        <v>8211.5113723129998</v>
      </c>
      <c r="P28" s="81"/>
      <c r="Q28" s="91">
        <v>0.26631908298553553</v>
      </c>
      <c r="R28" s="91">
        <f>O28/'סכום נכסי הקרן'!$C$42</f>
        <v>4.438556208360122E-2</v>
      </c>
    </row>
    <row r="29" spans="2:18">
      <c r="B29" s="85" t="s">
        <v>256</v>
      </c>
      <c r="C29" s="83" t="s">
        <v>257</v>
      </c>
      <c r="D29" s="96" t="s">
        <v>123</v>
      </c>
      <c r="E29" s="83" t="s">
        <v>235</v>
      </c>
      <c r="F29" s="83"/>
      <c r="G29" s="83"/>
      <c r="H29" s="93">
        <v>0.79000000000021975</v>
      </c>
      <c r="I29" s="96" t="s">
        <v>136</v>
      </c>
      <c r="J29" s="97">
        <v>0</v>
      </c>
      <c r="K29" s="94">
        <v>1.4000000000028436E-3</v>
      </c>
      <c r="L29" s="93">
        <v>774570.93</v>
      </c>
      <c r="M29" s="95">
        <v>99.89</v>
      </c>
      <c r="N29" s="83"/>
      <c r="O29" s="93">
        <v>773.71890197699997</v>
      </c>
      <c r="P29" s="94">
        <v>8.6063436666666672E-5</v>
      </c>
      <c r="Q29" s="94">
        <v>2.5093566716336248E-2</v>
      </c>
      <c r="R29" s="94">
        <f>O29/'סכום נכסי הקרן'!$C$42</f>
        <v>4.1821714422448078E-3</v>
      </c>
    </row>
    <row r="30" spans="2:18">
      <c r="B30" s="85" t="s">
        <v>258</v>
      </c>
      <c r="C30" s="83" t="s">
        <v>259</v>
      </c>
      <c r="D30" s="96" t="s">
        <v>123</v>
      </c>
      <c r="E30" s="83" t="s">
        <v>235</v>
      </c>
      <c r="F30" s="83"/>
      <c r="G30" s="83"/>
      <c r="H30" s="93">
        <v>0.83999999999972308</v>
      </c>
      <c r="I30" s="96" t="s">
        <v>136</v>
      </c>
      <c r="J30" s="97">
        <v>0</v>
      </c>
      <c r="K30" s="94">
        <v>1.400000000002423E-3</v>
      </c>
      <c r="L30" s="93">
        <v>578529.08400000003</v>
      </c>
      <c r="M30" s="95">
        <v>99.88</v>
      </c>
      <c r="N30" s="83"/>
      <c r="O30" s="93">
        <v>577.83484909899994</v>
      </c>
      <c r="P30" s="94">
        <v>6.4281009333333331E-5</v>
      </c>
      <c r="Q30" s="94">
        <v>1.8740575291413621E-2</v>
      </c>
      <c r="R30" s="94">
        <f>O30/'סכום נכסי הקרן'!$C$42</f>
        <v>3.1233622418436317E-3</v>
      </c>
    </row>
    <row r="31" spans="2:18">
      <c r="B31" s="85" t="s">
        <v>260</v>
      </c>
      <c r="C31" s="83" t="s">
        <v>261</v>
      </c>
      <c r="D31" s="96" t="s">
        <v>123</v>
      </c>
      <c r="E31" s="83" t="s">
        <v>235</v>
      </c>
      <c r="F31" s="83"/>
      <c r="G31" s="83"/>
      <c r="H31" s="93">
        <v>2.000000000332975E-2</v>
      </c>
      <c r="I31" s="96" t="s">
        <v>136</v>
      </c>
      <c r="J31" s="97">
        <v>0</v>
      </c>
      <c r="K31" s="97">
        <v>0</v>
      </c>
      <c r="L31" s="93">
        <v>60064.582589999998</v>
      </c>
      <c r="M31" s="95">
        <v>100</v>
      </c>
      <c r="N31" s="83"/>
      <c r="O31" s="93">
        <v>60.064582590000001</v>
      </c>
      <c r="P31" s="94">
        <v>5.0053818824999998E-6</v>
      </c>
      <c r="Q31" s="94">
        <v>1.9480390186407243E-3</v>
      </c>
      <c r="R31" s="94">
        <f>O31/'סכום נכסי הקרן'!$C$42</f>
        <v>3.2466620804582594E-4</v>
      </c>
    </row>
    <row r="32" spans="2:18">
      <c r="B32" s="85" t="s">
        <v>262</v>
      </c>
      <c r="C32" s="83" t="s">
        <v>263</v>
      </c>
      <c r="D32" s="96" t="s">
        <v>123</v>
      </c>
      <c r="E32" s="83" t="s">
        <v>235</v>
      </c>
      <c r="F32" s="83"/>
      <c r="G32" s="83"/>
      <c r="H32" s="93">
        <v>0.92000000000194804</v>
      </c>
      <c r="I32" s="96" t="s">
        <v>136</v>
      </c>
      <c r="J32" s="97">
        <v>0</v>
      </c>
      <c r="K32" s="94">
        <v>1.5000000000243488E-3</v>
      </c>
      <c r="L32" s="93">
        <v>82255.320000000007</v>
      </c>
      <c r="M32" s="95">
        <v>99.86</v>
      </c>
      <c r="N32" s="83"/>
      <c r="O32" s="93">
        <v>82.140162551999993</v>
      </c>
      <c r="P32" s="94">
        <v>9.1394800000000015E-6</v>
      </c>
      <c r="Q32" s="94">
        <v>2.6640032236805665E-3</v>
      </c>
      <c r="R32" s="94">
        <f>O32/'סכום נכסי הקרן'!$C$42</f>
        <v>4.4399101690362035E-4</v>
      </c>
    </row>
    <row r="33" spans="2:18">
      <c r="B33" s="85" t="s">
        <v>264</v>
      </c>
      <c r="C33" s="83" t="s">
        <v>265</v>
      </c>
      <c r="D33" s="96" t="s">
        <v>123</v>
      </c>
      <c r="E33" s="83" t="s">
        <v>235</v>
      </c>
      <c r="F33" s="83"/>
      <c r="G33" s="83"/>
      <c r="H33" s="93">
        <v>0.10000000000032405</v>
      </c>
      <c r="I33" s="96" t="s">
        <v>136</v>
      </c>
      <c r="J33" s="97">
        <v>0</v>
      </c>
      <c r="K33" s="94">
        <v>3.1000000000035643E-3</v>
      </c>
      <c r="L33" s="93">
        <v>926057.81099999999</v>
      </c>
      <c r="M33" s="95">
        <v>99.97</v>
      </c>
      <c r="N33" s="83"/>
      <c r="O33" s="93">
        <v>925.77999365699998</v>
      </c>
      <c r="P33" s="94">
        <v>7.717148425E-5</v>
      </c>
      <c r="Q33" s="94">
        <v>3.0025274006000517E-2</v>
      </c>
      <c r="R33" s="94">
        <f>O33/'סכום נכסי הקרן'!$C$42</f>
        <v>5.0041050326943923E-3</v>
      </c>
    </row>
    <row r="34" spans="2:18">
      <c r="B34" s="85" t="s">
        <v>266</v>
      </c>
      <c r="C34" s="83" t="s">
        <v>267</v>
      </c>
      <c r="D34" s="96" t="s">
        <v>123</v>
      </c>
      <c r="E34" s="83" t="s">
        <v>235</v>
      </c>
      <c r="F34" s="83"/>
      <c r="G34" s="83"/>
      <c r="H34" s="93">
        <v>0.17000000000005996</v>
      </c>
      <c r="I34" s="96" t="s">
        <v>136</v>
      </c>
      <c r="J34" s="97">
        <v>0</v>
      </c>
      <c r="K34" s="94">
        <v>1.7000000000005997E-3</v>
      </c>
      <c r="L34" s="93">
        <v>1000773.06</v>
      </c>
      <c r="M34" s="95">
        <v>99.97</v>
      </c>
      <c r="N34" s="83"/>
      <c r="O34" s="93">
        <v>1000.472828082</v>
      </c>
      <c r="P34" s="94">
        <v>8.3397755000000007E-5</v>
      </c>
      <c r="Q34" s="94">
        <v>3.2447742449109217E-2</v>
      </c>
      <c r="R34" s="94">
        <f>O34/'סכום נכסי הקרן'!$C$42</f>
        <v>5.4078411160114323E-3</v>
      </c>
    </row>
    <row r="35" spans="2:18">
      <c r="B35" s="85" t="s">
        <v>268</v>
      </c>
      <c r="C35" s="83" t="s">
        <v>269</v>
      </c>
      <c r="D35" s="96" t="s">
        <v>123</v>
      </c>
      <c r="E35" s="83" t="s">
        <v>235</v>
      </c>
      <c r="F35" s="83"/>
      <c r="G35" s="83"/>
      <c r="H35" s="93">
        <v>0.27000000000076363</v>
      </c>
      <c r="I35" s="96" t="s">
        <v>136</v>
      </c>
      <c r="J35" s="97">
        <v>0</v>
      </c>
      <c r="K35" s="94">
        <v>1.9000000000025455E-3</v>
      </c>
      <c r="L35" s="93">
        <v>393045.530875</v>
      </c>
      <c r="M35" s="95">
        <v>99.95</v>
      </c>
      <c r="N35" s="83"/>
      <c r="O35" s="93">
        <v>392.84900811</v>
      </c>
      <c r="P35" s="94">
        <v>3.9304553087500002E-5</v>
      </c>
      <c r="Q35" s="94">
        <v>1.2741039115453651E-2</v>
      </c>
      <c r="R35" s="94">
        <f>O35/'סכום נכסי הקרן'!$C$42</f>
        <v>2.1234609864561388E-3</v>
      </c>
    </row>
    <row r="36" spans="2:18">
      <c r="B36" s="85" t="s">
        <v>270</v>
      </c>
      <c r="C36" s="83" t="s">
        <v>271</v>
      </c>
      <c r="D36" s="96" t="s">
        <v>123</v>
      </c>
      <c r="E36" s="83" t="s">
        <v>235</v>
      </c>
      <c r="F36" s="83"/>
      <c r="G36" s="83"/>
      <c r="H36" s="93">
        <v>0.34999999999993925</v>
      </c>
      <c r="I36" s="96" t="s">
        <v>136</v>
      </c>
      <c r="J36" s="97">
        <v>0</v>
      </c>
      <c r="K36" s="94">
        <v>1.6999999999986635E-3</v>
      </c>
      <c r="L36" s="93">
        <v>1646702.838669</v>
      </c>
      <c r="M36" s="95">
        <v>99.94</v>
      </c>
      <c r="N36" s="83"/>
      <c r="O36" s="93">
        <v>1645.7148169659999</v>
      </c>
      <c r="P36" s="94">
        <v>1.6467028386689999E-4</v>
      </c>
      <c r="Q36" s="94">
        <v>5.3374493566175067E-2</v>
      </c>
      <c r="R36" s="94">
        <f>O36/'סכום נכסי הקרן'!$C$42</f>
        <v>8.8955581827041171E-3</v>
      </c>
    </row>
    <row r="37" spans="2:18">
      <c r="B37" s="85" t="s">
        <v>272</v>
      </c>
      <c r="C37" s="83" t="s">
        <v>273</v>
      </c>
      <c r="D37" s="96" t="s">
        <v>123</v>
      </c>
      <c r="E37" s="83" t="s">
        <v>235</v>
      </c>
      <c r="F37" s="83"/>
      <c r="G37" s="83"/>
      <c r="H37" s="93">
        <v>0.41999999999968457</v>
      </c>
      <c r="I37" s="96" t="s">
        <v>136</v>
      </c>
      <c r="J37" s="97">
        <v>0</v>
      </c>
      <c r="K37" s="94">
        <v>1.7000000000004301E-3</v>
      </c>
      <c r="L37" s="93">
        <v>698097.32136299997</v>
      </c>
      <c r="M37" s="95">
        <v>99.93</v>
      </c>
      <c r="N37" s="83"/>
      <c r="O37" s="93">
        <v>697.60865324100007</v>
      </c>
      <c r="P37" s="94">
        <v>6.9809732136299999E-5</v>
      </c>
      <c r="Q37" s="94">
        <v>2.2625128114702429E-2</v>
      </c>
      <c r="R37" s="94">
        <f>O37/'סכום נכסי הקרן'!$C$42</f>
        <v>3.770773830124289E-3</v>
      </c>
    </row>
    <row r="38" spans="2:18">
      <c r="B38" s="85" t="s">
        <v>274</v>
      </c>
      <c r="C38" s="83" t="s">
        <v>275</v>
      </c>
      <c r="D38" s="96" t="s">
        <v>123</v>
      </c>
      <c r="E38" s="83" t="s">
        <v>235</v>
      </c>
      <c r="F38" s="83"/>
      <c r="G38" s="83"/>
      <c r="H38" s="93">
        <v>0.52000000000080482</v>
      </c>
      <c r="I38" s="96" t="s">
        <v>136</v>
      </c>
      <c r="J38" s="97">
        <v>0</v>
      </c>
      <c r="K38" s="94">
        <v>1.7000000000181104E-3</v>
      </c>
      <c r="L38" s="93">
        <v>248701.752588</v>
      </c>
      <c r="M38" s="95">
        <v>99.91</v>
      </c>
      <c r="N38" s="83"/>
      <c r="O38" s="93">
        <v>248.47792101499999</v>
      </c>
      <c r="P38" s="94">
        <v>2.7633528065333334E-5</v>
      </c>
      <c r="Q38" s="94">
        <v>8.0587371881368133E-3</v>
      </c>
      <c r="R38" s="94">
        <f>O38/'סכום נכסי הקרן'!$C$42</f>
        <v>1.3430940650952137E-3</v>
      </c>
    </row>
    <row r="39" spans="2:18">
      <c r="B39" s="85" t="s">
        <v>276</v>
      </c>
      <c r="C39" s="83" t="s">
        <v>277</v>
      </c>
      <c r="D39" s="96" t="s">
        <v>123</v>
      </c>
      <c r="E39" s="83" t="s">
        <v>235</v>
      </c>
      <c r="F39" s="83"/>
      <c r="G39" s="83"/>
      <c r="H39" s="93">
        <v>0.59000000000014252</v>
      </c>
      <c r="I39" s="96" t="s">
        <v>136</v>
      </c>
      <c r="J39" s="97">
        <v>0</v>
      </c>
      <c r="K39" s="94">
        <v>1.2999999999997963E-3</v>
      </c>
      <c r="L39" s="93">
        <v>983044.310405</v>
      </c>
      <c r="M39" s="95">
        <v>99.92</v>
      </c>
      <c r="N39" s="83"/>
      <c r="O39" s="93">
        <v>982.25787495400004</v>
      </c>
      <c r="P39" s="94">
        <v>1.0922714560055555E-4</v>
      </c>
      <c r="Q39" s="94">
        <v>3.1856987666739958E-2</v>
      </c>
      <c r="R39" s="94">
        <f>O39/'סכום נכסי הקרן'!$C$42</f>
        <v>5.3093840968031648E-3</v>
      </c>
    </row>
    <row r="40" spans="2:18">
      <c r="B40" s="85" t="s">
        <v>278</v>
      </c>
      <c r="C40" s="83" t="s">
        <v>279</v>
      </c>
      <c r="D40" s="96" t="s">
        <v>123</v>
      </c>
      <c r="E40" s="83" t="s">
        <v>235</v>
      </c>
      <c r="F40" s="83"/>
      <c r="G40" s="83"/>
      <c r="H40" s="93">
        <v>0.67000000000012128</v>
      </c>
      <c r="I40" s="96" t="s">
        <v>136</v>
      </c>
      <c r="J40" s="97">
        <v>0</v>
      </c>
      <c r="K40" s="94">
        <v>1.4999999999939365E-3</v>
      </c>
      <c r="L40" s="93">
        <v>825417.19726300007</v>
      </c>
      <c r="M40" s="95">
        <v>99.9</v>
      </c>
      <c r="N40" s="83"/>
      <c r="O40" s="93">
        <v>824.59178007000003</v>
      </c>
      <c r="P40" s="94">
        <v>9.1713021918111119E-5</v>
      </c>
      <c r="Q40" s="94">
        <v>2.6743496629146737E-2</v>
      </c>
      <c r="R40" s="94">
        <f>O40/'סכום נכסי הקרן'!$C$42</f>
        <v>4.4571538646745899E-3</v>
      </c>
    </row>
    <row r="41" spans="2:18">
      <c r="B41" s="86"/>
      <c r="C41" s="83"/>
      <c r="D41" s="83"/>
      <c r="E41" s="83"/>
      <c r="F41" s="83"/>
      <c r="G41" s="83"/>
      <c r="H41" s="83"/>
      <c r="I41" s="83"/>
      <c r="J41" s="83"/>
      <c r="K41" s="94"/>
      <c r="L41" s="93"/>
      <c r="M41" s="95"/>
      <c r="N41" s="83"/>
      <c r="O41" s="83"/>
      <c r="P41" s="83"/>
      <c r="Q41" s="94"/>
      <c r="R41" s="83"/>
    </row>
    <row r="42" spans="2:18">
      <c r="B42" s="84" t="s">
        <v>24</v>
      </c>
      <c r="C42" s="81"/>
      <c r="D42" s="81"/>
      <c r="E42" s="81"/>
      <c r="F42" s="81"/>
      <c r="G42" s="81"/>
      <c r="H42" s="90">
        <v>5.9890475213551682</v>
      </c>
      <c r="I42" s="81"/>
      <c r="J42" s="81"/>
      <c r="K42" s="91">
        <v>6.0665051783537864E-3</v>
      </c>
      <c r="L42" s="90"/>
      <c r="M42" s="92"/>
      <c r="N42" s="81"/>
      <c r="O42" s="90">
        <v>13607.372993632001</v>
      </c>
      <c r="P42" s="81"/>
      <c r="Q42" s="91">
        <v>0.44131986588060262</v>
      </c>
      <c r="R42" s="91">
        <f>O42/'סכום נכסי הקרן'!$C$42</f>
        <v>7.3551733830631807E-2</v>
      </c>
    </row>
    <row r="43" spans="2:18">
      <c r="B43" s="85" t="s">
        <v>280</v>
      </c>
      <c r="C43" s="83" t="s">
        <v>281</v>
      </c>
      <c r="D43" s="96" t="s">
        <v>123</v>
      </c>
      <c r="E43" s="83" t="s">
        <v>235</v>
      </c>
      <c r="F43" s="83"/>
      <c r="G43" s="83"/>
      <c r="H43" s="93">
        <v>5.9000000000078368</v>
      </c>
      <c r="I43" s="96" t="s">
        <v>136</v>
      </c>
      <c r="J43" s="97">
        <v>6.25E-2</v>
      </c>
      <c r="K43" s="94">
        <v>6.5000000000130622E-3</v>
      </c>
      <c r="L43" s="93">
        <v>193661.77288400001</v>
      </c>
      <c r="M43" s="95">
        <v>138.36000000000001</v>
      </c>
      <c r="N43" s="83"/>
      <c r="O43" s="93">
        <v>267.95043640099999</v>
      </c>
      <c r="P43" s="94">
        <v>1.1759648733999493E-5</v>
      </c>
      <c r="Q43" s="94">
        <v>8.6902777421092176E-3</v>
      </c>
      <c r="R43" s="94">
        <f>O43/'סכום נכסי הקרן'!$C$42</f>
        <v>1.4483485671474624E-3</v>
      </c>
    </row>
    <row r="44" spans="2:18">
      <c r="B44" s="85" t="s">
        <v>282</v>
      </c>
      <c r="C44" s="83" t="s">
        <v>283</v>
      </c>
      <c r="D44" s="96" t="s">
        <v>123</v>
      </c>
      <c r="E44" s="83" t="s">
        <v>235</v>
      </c>
      <c r="F44" s="83"/>
      <c r="G44" s="83"/>
      <c r="H44" s="93">
        <v>3.9300000000016735</v>
      </c>
      <c r="I44" s="96" t="s">
        <v>136</v>
      </c>
      <c r="J44" s="97">
        <v>3.7499999999999999E-2</v>
      </c>
      <c r="K44" s="94">
        <v>3.8999999999951851E-3</v>
      </c>
      <c r="L44" s="93">
        <v>372826.89327499998</v>
      </c>
      <c r="M44" s="95">
        <v>116.98</v>
      </c>
      <c r="N44" s="83"/>
      <c r="O44" s="93">
        <v>436.132908939</v>
      </c>
      <c r="P44" s="94">
        <v>2.2975732725411852E-5</v>
      </c>
      <c r="Q44" s="94">
        <v>1.4144840225159615E-2</v>
      </c>
      <c r="R44" s="94">
        <f>O44/'סכום נכסי הקרן'!$C$42</f>
        <v>2.3574228212949384E-3</v>
      </c>
    </row>
    <row r="45" spans="2:18">
      <c r="B45" s="85" t="s">
        <v>284</v>
      </c>
      <c r="C45" s="83" t="s">
        <v>285</v>
      </c>
      <c r="D45" s="96" t="s">
        <v>123</v>
      </c>
      <c r="E45" s="83" t="s">
        <v>235</v>
      </c>
      <c r="F45" s="83"/>
      <c r="G45" s="83"/>
      <c r="H45" s="93">
        <v>18.770000000003542</v>
      </c>
      <c r="I45" s="96" t="s">
        <v>136</v>
      </c>
      <c r="J45" s="97">
        <v>3.7499999999999999E-2</v>
      </c>
      <c r="K45" s="94">
        <v>1.8700000000001816E-2</v>
      </c>
      <c r="L45" s="93">
        <v>1269126.0476579999</v>
      </c>
      <c r="M45" s="95">
        <v>142.79</v>
      </c>
      <c r="N45" s="83"/>
      <c r="O45" s="93">
        <v>1812.1851147410002</v>
      </c>
      <c r="P45" s="94">
        <v>8.700132234757668E-5</v>
      </c>
      <c r="Q45" s="94">
        <v>5.8773526099607357E-2</v>
      </c>
      <c r="R45" s="94">
        <f>O45/'סכום נכסי הקרן'!$C$42</f>
        <v>9.7953776436965415E-3</v>
      </c>
    </row>
    <row r="46" spans="2:18">
      <c r="B46" s="85" t="s">
        <v>286</v>
      </c>
      <c r="C46" s="83" t="s">
        <v>287</v>
      </c>
      <c r="D46" s="96" t="s">
        <v>123</v>
      </c>
      <c r="E46" s="83" t="s">
        <v>235</v>
      </c>
      <c r="F46" s="83"/>
      <c r="G46" s="83"/>
      <c r="H46" s="93">
        <v>2.8800000000014561</v>
      </c>
      <c r="I46" s="96" t="s">
        <v>136</v>
      </c>
      <c r="J46" s="97">
        <v>1.2500000000000001E-2</v>
      </c>
      <c r="K46" s="94">
        <v>2.700000000005847E-3</v>
      </c>
      <c r="L46" s="93">
        <v>880360.52776700002</v>
      </c>
      <c r="M46" s="95">
        <v>102.96</v>
      </c>
      <c r="N46" s="83"/>
      <c r="O46" s="93">
        <v>906.41919096100003</v>
      </c>
      <c r="P46" s="94">
        <v>7.5774118974672125E-5</v>
      </c>
      <c r="Q46" s="94">
        <v>2.9397356563512677E-2</v>
      </c>
      <c r="R46" s="94">
        <f>O46/'סכום נכסי הקרן'!$C$42</f>
        <v>4.899454369608286E-3</v>
      </c>
    </row>
    <row r="47" spans="2:18">
      <c r="B47" s="85" t="s">
        <v>288</v>
      </c>
      <c r="C47" s="83" t="s">
        <v>289</v>
      </c>
      <c r="D47" s="96" t="s">
        <v>123</v>
      </c>
      <c r="E47" s="83" t="s">
        <v>235</v>
      </c>
      <c r="F47" s="83"/>
      <c r="G47" s="83"/>
      <c r="H47" s="93">
        <v>3.8300000000008971</v>
      </c>
      <c r="I47" s="96" t="s">
        <v>136</v>
      </c>
      <c r="J47" s="97">
        <v>1.4999999999999999E-2</v>
      </c>
      <c r="K47" s="94">
        <v>3.5000000000006497E-3</v>
      </c>
      <c r="L47" s="93">
        <v>735515.6751440001</v>
      </c>
      <c r="M47" s="95">
        <v>104.59</v>
      </c>
      <c r="N47" s="83"/>
      <c r="O47" s="93">
        <v>769.27582145700001</v>
      </c>
      <c r="P47" s="94">
        <v>4.6689794294673172E-5</v>
      </c>
      <c r="Q47" s="94">
        <v>2.4949466918373724E-2</v>
      </c>
      <c r="R47" s="94">
        <f>O47/'סכום נכסי הקרן'!$C$42</f>
        <v>4.1581553242220244E-3</v>
      </c>
    </row>
    <row r="48" spans="2:18">
      <c r="B48" s="85" t="s">
        <v>290</v>
      </c>
      <c r="C48" s="83" t="s">
        <v>291</v>
      </c>
      <c r="D48" s="96" t="s">
        <v>123</v>
      </c>
      <c r="E48" s="83" t="s">
        <v>235</v>
      </c>
      <c r="F48" s="83"/>
      <c r="G48" s="83"/>
      <c r="H48" s="93">
        <v>1.0799999999999765</v>
      </c>
      <c r="I48" s="96" t="s">
        <v>136</v>
      </c>
      <c r="J48" s="97">
        <v>5.0000000000000001E-3</v>
      </c>
      <c r="K48" s="94">
        <v>1.4000000000010573E-3</v>
      </c>
      <c r="L48" s="93">
        <v>1688107.0592129999</v>
      </c>
      <c r="M48" s="95">
        <v>100.85</v>
      </c>
      <c r="N48" s="83"/>
      <c r="O48" s="93">
        <v>1702.4560409129999</v>
      </c>
      <c r="P48" s="94">
        <v>1.0790883631747118E-4</v>
      </c>
      <c r="Q48" s="94">
        <v>5.5214748063050399E-2</v>
      </c>
      <c r="R48" s="94">
        <f>O48/'סכום נכסי הקרן'!$C$42</f>
        <v>9.2022606889797277E-3</v>
      </c>
    </row>
    <row r="49" spans="2:18">
      <c r="B49" s="85" t="s">
        <v>292</v>
      </c>
      <c r="C49" s="83" t="s">
        <v>293</v>
      </c>
      <c r="D49" s="96" t="s">
        <v>123</v>
      </c>
      <c r="E49" s="83" t="s">
        <v>235</v>
      </c>
      <c r="F49" s="83"/>
      <c r="G49" s="83"/>
      <c r="H49" s="93">
        <v>1.9399999999997495</v>
      </c>
      <c r="I49" s="96" t="s">
        <v>136</v>
      </c>
      <c r="J49" s="97">
        <v>5.5E-2</v>
      </c>
      <c r="K49" s="94">
        <v>1.8000000000018229E-3</v>
      </c>
      <c r="L49" s="93">
        <v>1511945.595769</v>
      </c>
      <c r="M49" s="95">
        <v>116.1</v>
      </c>
      <c r="N49" s="83"/>
      <c r="O49" s="93">
        <v>1755.3687869760001</v>
      </c>
      <c r="P49" s="94">
        <v>8.531684814760508E-5</v>
      </c>
      <c r="Q49" s="94">
        <v>5.693083580510213E-2</v>
      </c>
      <c r="R49" s="94">
        <f>O49/'סכום נכסי הקרן'!$C$42</f>
        <v>9.4882691798541165E-3</v>
      </c>
    </row>
    <row r="50" spans="2:18">
      <c r="B50" s="85" t="s">
        <v>294</v>
      </c>
      <c r="C50" s="83" t="s">
        <v>295</v>
      </c>
      <c r="D50" s="96" t="s">
        <v>123</v>
      </c>
      <c r="E50" s="83" t="s">
        <v>235</v>
      </c>
      <c r="F50" s="83"/>
      <c r="G50" s="83"/>
      <c r="H50" s="93">
        <v>15.030000000003032</v>
      </c>
      <c r="I50" s="96" t="s">
        <v>136</v>
      </c>
      <c r="J50" s="97">
        <v>5.5E-2</v>
      </c>
      <c r="K50" s="94">
        <v>1.620000000000037E-2</v>
      </c>
      <c r="L50" s="93">
        <v>608806.21677900001</v>
      </c>
      <c r="M50" s="95">
        <v>176.61</v>
      </c>
      <c r="N50" s="83"/>
      <c r="O50" s="93">
        <v>1075.212630258</v>
      </c>
      <c r="P50" s="94">
        <v>3.3297892703504221E-5</v>
      </c>
      <c r="Q50" s="94">
        <v>3.4871734169457519E-2</v>
      </c>
      <c r="R50" s="94">
        <f>O50/'סכום נכסי הקרן'!$C$42</f>
        <v>5.8118310734246552E-3</v>
      </c>
    </row>
    <row r="51" spans="2:18">
      <c r="B51" s="85" t="s">
        <v>296</v>
      </c>
      <c r="C51" s="83" t="s">
        <v>297</v>
      </c>
      <c r="D51" s="96" t="s">
        <v>123</v>
      </c>
      <c r="E51" s="83" t="s">
        <v>235</v>
      </c>
      <c r="F51" s="83"/>
      <c r="G51" s="83"/>
      <c r="H51" s="93">
        <v>3.0299999999985148</v>
      </c>
      <c r="I51" s="96" t="s">
        <v>136</v>
      </c>
      <c r="J51" s="97">
        <v>4.2500000000000003E-2</v>
      </c>
      <c r="K51" s="94">
        <v>3.0000000000017686E-3</v>
      </c>
      <c r="L51" s="93">
        <v>975278.50503600005</v>
      </c>
      <c r="M51" s="95">
        <v>115.95</v>
      </c>
      <c r="N51" s="83"/>
      <c r="O51" s="93">
        <v>1130.835473356</v>
      </c>
      <c r="P51" s="94">
        <v>5.7636526423106192E-5</v>
      </c>
      <c r="Q51" s="94">
        <v>3.6675716882902276E-2</v>
      </c>
      <c r="R51" s="94">
        <f>O51/'סכום נכסי הקרן'!$C$42</f>
        <v>6.1124884120866939E-3</v>
      </c>
    </row>
    <row r="52" spans="2:18">
      <c r="B52" s="85" t="s">
        <v>298</v>
      </c>
      <c r="C52" s="83" t="s">
        <v>299</v>
      </c>
      <c r="D52" s="96" t="s">
        <v>123</v>
      </c>
      <c r="E52" s="83" t="s">
        <v>235</v>
      </c>
      <c r="F52" s="83"/>
      <c r="G52" s="83"/>
      <c r="H52" s="93">
        <v>6.7499999999977351</v>
      </c>
      <c r="I52" s="96" t="s">
        <v>136</v>
      </c>
      <c r="J52" s="97">
        <v>0.02</v>
      </c>
      <c r="K52" s="94">
        <v>7.1999999999936585E-3</v>
      </c>
      <c r="L52" s="93">
        <v>399451.01091499999</v>
      </c>
      <c r="M52" s="95">
        <v>110.52</v>
      </c>
      <c r="N52" s="83"/>
      <c r="O52" s="93">
        <v>441.47325452399997</v>
      </c>
      <c r="P52" s="94">
        <v>2.4527904726053458E-5</v>
      </c>
      <c r="Q52" s="94">
        <v>1.4318040489342217E-2</v>
      </c>
      <c r="R52" s="94">
        <f>O52/'סכום נכסי הקרן'!$C$42</f>
        <v>2.3862889130244242E-3</v>
      </c>
    </row>
    <row r="53" spans="2:18">
      <c r="B53" s="85" t="s">
        <v>300</v>
      </c>
      <c r="C53" s="83" t="s">
        <v>301</v>
      </c>
      <c r="D53" s="96" t="s">
        <v>123</v>
      </c>
      <c r="E53" s="83" t="s">
        <v>235</v>
      </c>
      <c r="F53" s="83"/>
      <c r="G53" s="83"/>
      <c r="H53" s="93">
        <v>1.3200000000005996</v>
      </c>
      <c r="I53" s="96" t="s">
        <v>136</v>
      </c>
      <c r="J53" s="97">
        <v>0.01</v>
      </c>
      <c r="K53" s="94">
        <v>1.3000000000014987E-3</v>
      </c>
      <c r="L53" s="93">
        <v>982790.81877800007</v>
      </c>
      <c r="M53" s="95">
        <v>101.83</v>
      </c>
      <c r="N53" s="83"/>
      <c r="O53" s="93">
        <v>1000.7759344450001</v>
      </c>
      <c r="P53" s="94">
        <v>6.6532581554488586E-5</v>
      </c>
      <c r="Q53" s="94">
        <v>3.2457572918188689E-2</v>
      </c>
      <c r="R53" s="94">
        <f>O53/'סכום נכסי הקרן'!$C$42</f>
        <v>5.4094794923934273E-3</v>
      </c>
    </row>
    <row r="54" spans="2:18">
      <c r="B54" s="85" t="s">
        <v>302</v>
      </c>
      <c r="C54" s="83" t="s">
        <v>303</v>
      </c>
      <c r="D54" s="96" t="s">
        <v>123</v>
      </c>
      <c r="E54" s="83" t="s">
        <v>235</v>
      </c>
      <c r="F54" s="83"/>
      <c r="G54" s="83"/>
      <c r="H54" s="93">
        <v>2.5600000000005734</v>
      </c>
      <c r="I54" s="96" t="s">
        <v>136</v>
      </c>
      <c r="J54" s="97">
        <v>7.4999999999999997E-3</v>
      </c>
      <c r="K54" s="94">
        <v>2.3000000000000793E-3</v>
      </c>
      <c r="L54" s="93">
        <v>1236614.6242539999</v>
      </c>
      <c r="M54" s="95">
        <v>101.65</v>
      </c>
      <c r="N54" s="83"/>
      <c r="O54" s="93">
        <v>1257.0188096129998</v>
      </c>
      <c r="P54" s="94">
        <v>1.6468310054606065E-4</v>
      </c>
      <c r="Q54" s="94">
        <v>4.0768146263603956E-2</v>
      </c>
      <c r="R54" s="94">
        <f>O54/'סכום נכסי הקרן'!$C$42</f>
        <v>6.7945453503788457E-3</v>
      </c>
    </row>
    <row r="55" spans="2:18">
      <c r="B55" s="85" t="s">
        <v>304</v>
      </c>
      <c r="C55" s="83" t="s">
        <v>305</v>
      </c>
      <c r="D55" s="96" t="s">
        <v>123</v>
      </c>
      <c r="E55" s="83" t="s">
        <v>235</v>
      </c>
      <c r="F55" s="83"/>
      <c r="G55" s="83"/>
      <c r="H55" s="93">
        <v>5.4299999999985511</v>
      </c>
      <c r="I55" s="96" t="s">
        <v>136</v>
      </c>
      <c r="J55" s="97">
        <v>1.7500000000000002E-2</v>
      </c>
      <c r="K55" s="94">
        <v>5.399999999995451E-3</v>
      </c>
      <c r="L55" s="93">
        <v>778224.39687900012</v>
      </c>
      <c r="M55" s="95">
        <v>107.33</v>
      </c>
      <c r="N55" s="83"/>
      <c r="O55" s="93">
        <v>835.26824944700002</v>
      </c>
      <c r="P55" s="94">
        <v>3.9895714419977465E-5</v>
      </c>
      <c r="Q55" s="94">
        <v>2.7089760234601003E-2</v>
      </c>
      <c r="R55" s="94">
        <f>O55/'סכום נכסי הקרן'!$C$42</f>
        <v>4.5148632281377275E-3</v>
      </c>
    </row>
    <row r="56" spans="2:18">
      <c r="B56" s="85" t="s">
        <v>306</v>
      </c>
      <c r="C56" s="83" t="s">
        <v>307</v>
      </c>
      <c r="D56" s="96" t="s">
        <v>123</v>
      </c>
      <c r="E56" s="83" t="s">
        <v>235</v>
      </c>
      <c r="F56" s="83"/>
      <c r="G56" s="83"/>
      <c r="H56" s="93">
        <v>8.039999999998523</v>
      </c>
      <c r="I56" s="96" t="s">
        <v>136</v>
      </c>
      <c r="J56" s="97">
        <v>2.2499999999999999E-2</v>
      </c>
      <c r="K56" s="94">
        <v>8.4999999999976934E-3</v>
      </c>
      <c r="L56" s="93">
        <v>192966.32165100001</v>
      </c>
      <c r="M56" s="95">
        <v>112.37</v>
      </c>
      <c r="N56" s="83"/>
      <c r="O56" s="93">
        <v>216.83625113300005</v>
      </c>
      <c r="P56" s="94">
        <v>1.239004065291115E-5</v>
      </c>
      <c r="Q56" s="94">
        <v>7.0325216566674061E-3</v>
      </c>
      <c r="R56" s="94">
        <f>O56/'סכום נכסי הקרן'!$C$42</f>
        <v>1.1720618105809358E-3</v>
      </c>
    </row>
    <row r="57" spans="2:18">
      <c r="B57" s="85" t="s">
        <v>308</v>
      </c>
      <c r="C57" s="83" t="s">
        <v>309</v>
      </c>
      <c r="D57" s="96" t="s">
        <v>123</v>
      </c>
      <c r="E57" s="83" t="s">
        <v>235</v>
      </c>
      <c r="F57" s="83"/>
      <c r="G57" s="83"/>
      <c r="H57" s="93">
        <v>7.9999997318552354E-2</v>
      </c>
      <c r="I57" s="96" t="s">
        <v>136</v>
      </c>
      <c r="J57" s="97">
        <v>0.05</v>
      </c>
      <c r="K57" s="94">
        <v>3.5000000121883984E-3</v>
      </c>
      <c r="L57" s="93">
        <v>156.32128700000001</v>
      </c>
      <c r="M57" s="95">
        <v>104.97</v>
      </c>
      <c r="N57" s="83"/>
      <c r="O57" s="93">
        <v>0.16409046799999999</v>
      </c>
      <c r="P57" s="94">
        <v>2.1125428181737016E-8</v>
      </c>
      <c r="Q57" s="94">
        <v>5.3218489243981805E-6</v>
      </c>
      <c r="R57" s="94">
        <f>O57/'סכום נכסי הקרן'!$C$42</f>
        <v>8.8695580198528673E-7</v>
      </c>
    </row>
    <row r="58" spans="2:18">
      <c r="B58" s="86"/>
      <c r="C58" s="83"/>
      <c r="D58" s="83"/>
      <c r="E58" s="83"/>
      <c r="F58" s="83"/>
      <c r="G58" s="83"/>
      <c r="H58" s="83"/>
      <c r="I58" s="83"/>
      <c r="J58" s="83"/>
      <c r="K58" s="94"/>
      <c r="L58" s="93"/>
      <c r="M58" s="95"/>
      <c r="N58" s="83"/>
      <c r="O58" s="83"/>
      <c r="P58" s="83"/>
      <c r="Q58" s="94"/>
      <c r="R58" s="83"/>
    </row>
    <row r="59" spans="2:18">
      <c r="B59" s="84" t="s">
        <v>25</v>
      </c>
      <c r="C59" s="81"/>
      <c r="D59" s="81"/>
      <c r="E59" s="81"/>
      <c r="F59" s="81"/>
      <c r="G59" s="81"/>
      <c r="H59" s="90">
        <v>0.41000000000116055</v>
      </c>
      <c r="I59" s="81"/>
      <c r="J59" s="81"/>
      <c r="K59" s="91">
        <v>2.0000000000386844E-3</v>
      </c>
      <c r="L59" s="90"/>
      <c r="M59" s="92"/>
      <c r="N59" s="81"/>
      <c r="O59" s="90">
        <v>51.700856633999997</v>
      </c>
      <c r="P59" s="81"/>
      <c r="Q59" s="91">
        <v>1.676783250250206E-3</v>
      </c>
      <c r="R59" s="91">
        <f>O59/'סכום נכסי הקרן'!$C$42</f>
        <v>2.7945788270367908E-4</v>
      </c>
    </row>
    <row r="60" spans="2:18">
      <c r="B60" s="85" t="s">
        <v>310</v>
      </c>
      <c r="C60" s="83" t="s">
        <v>311</v>
      </c>
      <c r="D60" s="96" t="s">
        <v>123</v>
      </c>
      <c r="E60" s="83" t="s">
        <v>235</v>
      </c>
      <c r="F60" s="83"/>
      <c r="G60" s="83"/>
      <c r="H60" s="93">
        <v>0.41000000000116055</v>
      </c>
      <c r="I60" s="96" t="s">
        <v>136</v>
      </c>
      <c r="J60" s="97">
        <v>1.2999999999999999E-3</v>
      </c>
      <c r="K60" s="94">
        <v>2.0000000000386844E-3</v>
      </c>
      <c r="L60" s="93">
        <v>51706.028657000003</v>
      </c>
      <c r="M60" s="95">
        <v>99.99</v>
      </c>
      <c r="N60" s="83"/>
      <c r="O60" s="93">
        <v>51.700856633999997</v>
      </c>
      <c r="P60" s="94">
        <v>3.2534263828778783E-6</v>
      </c>
      <c r="Q60" s="94">
        <v>1.676783250250206E-3</v>
      </c>
      <c r="R60" s="94">
        <f>O60/'סכום נכסי הקרן'!$C$42</f>
        <v>2.7945788270367908E-4</v>
      </c>
    </row>
    <row r="61" spans="2:18"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</row>
    <row r="62" spans="2:18">
      <c r="B62" s="135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</row>
    <row r="63" spans="2:18"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</row>
    <row r="64" spans="2:18">
      <c r="B64" s="137" t="s">
        <v>115</v>
      </c>
      <c r="C64" s="139"/>
      <c r="D64" s="139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</row>
    <row r="65" spans="2:18">
      <c r="B65" s="137" t="s">
        <v>204</v>
      </c>
      <c r="C65" s="139"/>
      <c r="D65" s="139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</row>
    <row r="66" spans="2:18">
      <c r="B66" s="163" t="s">
        <v>212</v>
      </c>
      <c r="C66" s="163"/>
      <c r="D66" s="163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</row>
    <row r="67" spans="2:18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</row>
    <row r="68" spans="2:18">
      <c r="B68" s="135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2:18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</row>
    <row r="70" spans="2:18">
      <c r="B70" s="135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</row>
    <row r="71" spans="2:18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</row>
    <row r="72" spans="2:18">
      <c r="B72" s="135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</row>
    <row r="73" spans="2:18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</row>
    <row r="74" spans="2:18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</row>
    <row r="75" spans="2:18">
      <c r="B75" s="135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</row>
    <row r="76" spans="2:18">
      <c r="B76" s="135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</row>
    <row r="77" spans="2:18"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</row>
    <row r="78" spans="2:18">
      <c r="B78" s="135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</row>
    <row r="79" spans="2:18">
      <c r="B79" s="135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</row>
    <row r="80" spans="2:18"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</row>
    <row r="81" spans="2:18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</row>
    <row r="82" spans="2:18">
      <c r="B82" s="135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</row>
    <row r="83" spans="2:18">
      <c r="B83" s="135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</row>
    <row r="84" spans="2:18">
      <c r="B84" s="135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</row>
    <row r="85" spans="2:18">
      <c r="B85" s="135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</row>
    <row r="86" spans="2:18">
      <c r="B86" s="135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</row>
    <row r="87" spans="2:18"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</row>
    <row r="88" spans="2:18">
      <c r="B88" s="135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</row>
    <row r="89" spans="2:18">
      <c r="B89" s="135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</row>
    <row r="90" spans="2:18">
      <c r="B90" s="135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</row>
    <row r="91" spans="2:18">
      <c r="B91" s="135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</row>
    <row r="92" spans="2:18">
      <c r="B92" s="135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</row>
    <row r="93" spans="2:18">
      <c r="B93" s="135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</row>
    <row r="94" spans="2:18">
      <c r="B94" s="135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</row>
    <row r="95" spans="2:18">
      <c r="B95" s="135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</row>
    <row r="96" spans="2:18">
      <c r="B96" s="135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</row>
    <row r="97" spans="2:18">
      <c r="B97" s="135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</row>
    <row r="98" spans="2:18">
      <c r="B98" s="13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</row>
    <row r="99" spans="2:18">
      <c r="B99" s="135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</row>
    <row r="100" spans="2:18">
      <c r="B100" s="135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</row>
    <row r="101" spans="2:18">
      <c r="B101" s="135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</row>
    <row r="102" spans="2:18">
      <c r="B102" s="135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</row>
    <row r="103" spans="2:18">
      <c r="B103" s="135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</row>
    <row r="104" spans="2:18">
      <c r="B104" s="135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</row>
    <row r="105" spans="2:18">
      <c r="B105" s="135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</row>
    <row r="106" spans="2:18">
      <c r="B106" s="135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</row>
    <row r="107" spans="2:18">
      <c r="B107" s="135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</row>
    <row r="108" spans="2:18">
      <c r="B108" s="135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</row>
    <row r="109" spans="2:18">
      <c r="B109" s="135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</row>
    <row r="110" spans="2:18">
      <c r="B110" s="135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</row>
    <row r="111" spans="2:18">
      <c r="B111" s="135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</row>
    <row r="112" spans="2:18">
      <c r="B112" s="135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</row>
    <row r="113" spans="2:18">
      <c r="B113" s="135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</row>
    <row r="114" spans="2:18"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</row>
    <row r="115" spans="2:18"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</row>
    <row r="116" spans="2:18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</row>
    <row r="117" spans="2:18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</row>
    <row r="118" spans="2:18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</row>
    <row r="119" spans="2:18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</row>
    <row r="120" spans="2:18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</row>
    <row r="121" spans="2:18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</row>
    <row r="122" spans="2:18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</row>
    <row r="123" spans="2:18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</row>
    <row r="124" spans="2:18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</row>
    <row r="125" spans="2:18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</row>
    <row r="126" spans="2:18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</row>
    <row r="127" spans="2:18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</row>
    <row r="128" spans="2:18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</row>
    <row r="129" spans="2:18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</row>
    <row r="130" spans="2:18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</row>
    <row r="131" spans="2:18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</row>
    <row r="132" spans="2:18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</row>
    <row r="133" spans="2:18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</row>
    <row r="134" spans="2:18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</row>
    <row r="135" spans="2:18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</row>
    <row r="136" spans="2:18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</row>
    <row r="137" spans="2:18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</row>
    <row r="138" spans="2:18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</row>
    <row r="139" spans="2:18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</row>
    <row r="140" spans="2:18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</row>
    <row r="141" spans="2:18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</row>
    <row r="142" spans="2:18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</row>
    <row r="143" spans="2:18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</row>
    <row r="144" spans="2:18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</row>
    <row r="145" spans="2:18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</row>
    <row r="146" spans="2:18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</row>
    <row r="147" spans="2:18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</row>
    <row r="148" spans="2:18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</row>
    <row r="149" spans="2:18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</row>
    <row r="150" spans="2:18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</row>
    <row r="151" spans="2:18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</row>
    <row r="152" spans="2:18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</row>
    <row r="153" spans="2:18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</row>
    <row r="154" spans="2:18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</row>
    <row r="155" spans="2:18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</row>
    <row r="156" spans="2:18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</row>
    <row r="157" spans="2:18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</row>
    <row r="158" spans="2:18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</row>
    <row r="159" spans="2:18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</row>
    <row r="160" spans="2:18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</row>
    <row r="161" spans="2:18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</row>
    <row r="162" spans="2:18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</row>
    <row r="163" spans="2:18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</row>
    <row r="164" spans="2:18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</row>
    <row r="165" spans="2:18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</row>
    <row r="166" spans="2:18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</row>
    <row r="167" spans="2:18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</row>
    <row r="168" spans="2:18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</row>
    <row r="169" spans="2:18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</row>
    <row r="170" spans="2:18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</row>
    <row r="171" spans="2:18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</row>
    <row r="172" spans="2:18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</row>
    <row r="173" spans="2:18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</row>
    <row r="174" spans="2:18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</row>
    <row r="175" spans="2:18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</row>
    <row r="176" spans="2:18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</row>
    <row r="177" spans="2:18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</row>
    <row r="178" spans="2:18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</row>
    <row r="179" spans="2:18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</row>
    <row r="180" spans="2:18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</row>
    <row r="181" spans="2:18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</row>
    <row r="182" spans="2:18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</row>
    <row r="183" spans="2:18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</row>
    <row r="184" spans="2:18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</row>
    <row r="185" spans="2:18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</row>
    <row r="186" spans="2:18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</row>
    <row r="187" spans="2:18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</row>
    <row r="188" spans="2:18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</row>
    <row r="189" spans="2:18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</row>
    <row r="190" spans="2:18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</row>
    <row r="191" spans="2:18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</row>
    <row r="192" spans="2:18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</row>
    <row r="193" spans="2:18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</row>
    <row r="194" spans="2:18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</row>
    <row r="195" spans="2:18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</row>
    <row r="196" spans="2:18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</row>
    <row r="197" spans="2:18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</row>
    <row r="198" spans="2:18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</row>
    <row r="199" spans="2:18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</row>
    <row r="200" spans="2:18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</row>
    <row r="201" spans="2:18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</row>
    <row r="202" spans="2:18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</row>
    <row r="203" spans="2:18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</row>
    <row r="204" spans="2:18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</row>
    <row r="205" spans="2:18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</row>
    <row r="206" spans="2:18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</row>
    <row r="207" spans="2:18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</row>
    <row r="208" spans="2:18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</row>
    <row r="209" spans="2:18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</row>
    <row r="210" spans="2:18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</row>
    <row r="211" spans="2:18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</row>
    <row r="212" spans="2:18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</row>
    <row r="213" spans="2:18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</row>
    <row r="214" spans="2:18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</row>
    <row r="215" spans="2:18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</row>
    <row r="216" spans="2:18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</row>
    <row r="217" spans="2:18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</row>
    <row r="218" spans="2:18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</row>
    <row r="219" spans="2:18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</row>
    <row r="220" spans="2:18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</row>
    <row r="221" spans="2:18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</row>
    <row r="222" spans="2:18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</row>
    <row r="223" spans="2:18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</row>
    <row r="224" spans="2:18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</row>
    <row r="225" spans="2:18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</row>
    <row r="226" spans="2:18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</row>
    <row r="227" spans="2:18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</row>
    <row r="228" spans="2:18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</row>
    <row r="229" spans="2:18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</row>
    <row r="230" spans="2:18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</row>
    <row r="231" spans="2:18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</row>
    <row r="232" spans="2:18"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</row>
    <row r="233" spans="2:18">
      <c r="B233" s="135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</row>
    <row r="234" spans="2:18">
      <c r="B234" s="135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</row>
    <row r="235" spans="2:18">
      <c r="B235" s="135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</row>
    <row r="236" spans="2:18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</row>
    <row r="237" spans="2:18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</row>
    <row r="238" spans="2:18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</row>
    <row r="239" spans="2:18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</row>
    <row r="240" spans="2:18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</row>
    <row r="241" spans="2:18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</row>
    <row r="242" spans="2:18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</row>
    <row r="243" spans="2:18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</row>
    <row r="244" spans="2:18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</row>
    <row r="245" spans="2:18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</row>
    <row r="246" spans="2:18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</row>
    <row r="247" spans="2:18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</row>
    <row r="248" spans="2:18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</row>
    <row r="249" spans="2:18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</row>
    <row r="250" spans="2:18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</row>
    <row r="251" spans="2:18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</row>
    <row r="252" spans="2:18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</row>
    <row r="253" spans="2:18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</row>
    <row r="254" spans="2:18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</row>
    <row r="255" spans="2:18">
      <c r="B255" s="135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</row>
    <row r="256" spans="2:18">
      <c r="B256" s="135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</row>
    <row r="257" spans="2:18">
      <c r="B257" s="135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</row>
    <row r="258" spans="2:18">
      <c r="B258" s="135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</row>
    <row r="259" spans="2:18">
      <c r="B259" s="135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</row>
    <row r="260" spans="2:18">
      <c r="B260" s="135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</row>
    <row r="261" spans="2:18">
      <c r="B261" s="135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</row>
    <row r="262" spans="2:18">
      <c r="B262" s="135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</row>
    <row r="263" spans="2:18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</row>
    <row r="264" spans="2:18"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</row>
    <row r="265" spans="2:18">
      <c r="B265" s="135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</row>
    <row r="266" spans="2:18">
      <c r="B266" s="135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</row>
    <row r="267" spans="2:18">
      <c r="B267" s="135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</row>
    <row r="268" spans="2:18">
      <c r="B268" s="135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</row>
    <row r="269" spans="2:18">
      <c r="B269" s="135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</row>
    <row r="270" spans="2:18">
      <c r="B270" s="135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</row>
    <row r="271" spans="2:18">
      <c r="B271" s="135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</row>
    <row r="272" spans="2:18">
      <c r="B272" s="135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</row>
    <row r="273" spans="2:18">
      <c r="B273" s="135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</row>
    <row r="274" spans="2:18">
      <c r="B274" s="135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</row>
    <row r="275" spans="2:18">
      <c r="B275" s="135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</row>
    <row r="276" spans="2:18">
      <c r="B276" s="135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</row>
    <row r="277" spans="2:18">
      <c r="B277" s="135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</row>
    <row r="278" spans="2:18">
      <c r="B278" s="135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</row>
    <row r="279" spans="2:18">
      <c r="B279" s="135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</row>
    <row r="280" spans="2:18">
      <c r="B280" s="135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</row>
    <row r="281" spans="2:18">
      <c r="B281" s="135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</row>
    <row r="282" spans="2:18">
      <c r="B282" s="135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</row>
    <row r="283" spans="2:18">
      <c r="B283" s="135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</row>
    <row r="284" spans="2:18">
      <c r="B284" s="135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</row>
    <row r="285" spans="2:18">
      <c r="B285" s="135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</row>
    <row r="286" spans="2:18">
      <c r="B286" s="135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</row>
    <row r="287" spans="2:18">
      <c r="B287" s="135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</row>
    <row r="288" spans="2:18">
      <c r="B288" s="135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</row>
    <row r="289" spans="2:18">
      <c r="B289" s="135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</row>
    <row r="290" spans="2:18">
      <c r="B290" s="135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</row>
    <row r="291" spans="2:18">
      <c r="B291" s="135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</row>
    <row r="292" spans="2:18">
      <c r="B292" s="135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</row>
    <row r="293" spans="2:18">
      <c r="B293" s="135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</row>
    <row r="294" spans="2:18">
      <c r="B294" s="135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</row>
    <row r="295" spans="2:18">
      <c r="B295" s="135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</row>
    <row r="296" spans="2:18">
      <c r="B296" s="135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</row>
    <row r="297" spans="2:18">
      <c r="B297" s="135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</row>
    <row r="298" spans="2:18">
      <c r="B298" s="135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</row>
    <row r="299" spans="2:18">
      <c r="B299" s="135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</row>
    <row r="300" spans="2:18">
      <c r="B300" s="135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</row>
    <row r="301" spans="2:18">
      <c r="B301" s="135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</row>
    <row r="302" spans="2:18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</row>
    <row r="303" spans="2:18">
      <c r="B303" s="135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</row>
    <row r="304" spans="2:18">
      <c r="B304" s="135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</row>
    <row r="305" spans="2:18">
      <c r="B305" s="135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</row>
    <row r="306" spans="2:18">
      <c r="B306" s="135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</row>
    <row r="307" spans="2:18">
      <c r="B307" s="135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</row>
    <row r="308" spans="2:18">
      <c r="B308" s="135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</row>
    <row r="309" spans="2:18">
      <c r="B309" s="135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</row>
    <row r="310" spans="2:18">
      <c r="B310" s="135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</row>
    <row r="311" spans="2:18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</row>
    <row r="312" spans="2:18">
      <c r="B312" s="135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</row>
    <row r="313" spans="2:18">
      <c r="B313" s="135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</row>
    <row r="314" spans="2:18">
      <c r="B314" s="135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</row>
    <row r="315" spans="2:18">
      <c r="B315" s="135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</row>
    <row r="316" spans="2:18">
      <c r="B316" s="135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</row>
    <row r="317" spans="2:18">
      <c r="B317" s="135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</row>
    <row r="318" spans="2:18">
      <c r="B318" s="135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</row>
    <row r="319" spans="2:18">
      <c r="B319" s="135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</row>
    <row r="320" spans="2:18">
      <c r="B320" s="135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</row>
    <row r="321" spans="2:18">
      <c r="B321" s="135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</row>
    <row r="322" spans="2:18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</row>
    <row r="323" spans="2:18">
      <c r="B323" s="135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</row>
    <row r="324" spans="2:18">
      <c r="B324" s="135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</row>
    <row r="325" spans="2:18">
      <c r="B325" s="135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</row>
    <row r="326" spans="2:18">
      <c r="B326" s="135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</row>
    <row r="327" spans="2:18">
      <c r="B327" s="135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</row>
    <row r="328" spans="2:18">
      <c r="B328" s="135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</row>
    <row r="329" spans="2:18">
      <c r="B329" s="135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</row>
    <row r="330" spans="2:18">
      <c r="B330" s="135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</row>
    <row r="331" spans="2:18">
      <c r="B331" s="135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</row>
    <row r="332" spans="2:18">
      <c r="B332" s="135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</row>
    <row r="333" spans="2:18">
      <c r="B333" s="135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</row>
    <row r="334" spans="2:18">
      <c r="B334" s="135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</row>
    <row r="335" spans="2:18">
      <c r="B335" s="135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</row>
    <row r="336" spans="2:18">
      <c r="B336" s="135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</row>
    <row r="337" spans="2:18">
      <c r="B337" s="135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</row>
    <row r="338" spans="2:18">
      <c r="B338" s="135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</row>
    <row r="339" spans="2:18">
      <c r="B339" s="135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</row>
    <row r="340" spans="2:18">
      <c r="B340" s="135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</row>
    <row r="341" spans="2:18">
      <c r="B341" s="135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</row>
    <row r="342" spans="2:18">
      <c r="B342" s="135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</row>
    <row r="343" spans="2:18">
      <c r="B343" s="135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</row>
    <row r="344" spans="2:18">
      <c r="B344" s="135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</row>
    <row r="345" spans="2:18">
      <c r="B345" s="135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</row>
    <row r="346" spans="2:18">
      <c r="B346" s="135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</row>
    <row r="347" spans="2:18">
      <c r="B347" s="135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</row>
    <row r="348" spans="2:18">
      <c r="B348" s="135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</row>
    <row r="349" spans="2:18">
      <c r="B349" s="135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</row>
    <row r="350" spans="2:18">
      <c r="B350" s="135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</row>
    <row r="351" spans="2:18">
      <c r="B351" s="135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</row>
    <row r="352" spans="2:18">
      <c r="B352" s="135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</row>
    <row r="353" spans="2:18">
      <c r="B353" s="135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</row>
    <row r="354" spans="2:18">
      <c r="B354" s="135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</row>
    <row r="355" spans="2:18">
      <c r="B355" s="135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</row>
    <row r="356" spans="2:18">
      <c r="B356" s="135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</row>
    <row r="357" spans="2:18">
      <c r="B357" s="135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</row>
    <row r="358" spans="2:18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</row>
    <row r="359" spans="2:18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</row>
    <row r="360" spans="2:18">
      <c r="B360" s="135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</row>
    <row r="361" spans="2:18">
      <c r="B361" s="135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</row>
    <row r="362" spans="2:18">
      <c r="B362" s="135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</row>
    <row r="363" spans="2:18">
      <c r="B363" s="135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</row>
    <row r="364" spans="2:18">
      <c r="B364" s="135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</row>
    <row r="365" spans="2:18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</row>
    <row r="366" spans="2:18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</row>
    <row r="367" spans="2:18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</row>
    <row r="368" spans="2:18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</row>
    <row r="369" spans="2:18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</row>
    <row r="370" spans="2:18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</row>
    <row r="371" spans="2:18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</row>
    <row r="372" spans="2:18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</row>
    <row r="373" spans="2:18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</row>
    <row r="374" spans="2:18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</row>
    <row r="375" spans="2:18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</row>
    <row r="376" spans="2:18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</row>
    <row r="377" spans="2:18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</row>
    <row r="378" spans="2:18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</row>
    <row r="379" spans="2:18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</row>
    <row r="380" spans="2:18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</row>
    <row r="381" spans="2:18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</row>
    <row r="382" spans="2:18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</row>
    <row r="383" spans="2:18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</row>
    <row r="384" spans="2:18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</row>
    <row r="385" spans="2:18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</row>
    <row r="386" spans="2:18">
      <c r="B386" s="135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</row>
    <row r="387" spans="2:18">
      <c r="B387" s="135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</row>
    <row r="388" spans="2:18">
      <c r="B388" s="135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</row>
    <row r="389" spans="2:18">
      <c r="B389" s="135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</row>
    <row r="390" spans="2:18">
      <c r="B390" s="135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</row>
    <row r="391" spans="2:18">
      <c r="B391" s="135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</row>
    <row r="392" spans="2:18">
      <c r="B392" s="135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</row>
    <row r="393" spans="2:18">
      <c r="B393" s="135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</row>
    <row r="394" spans="2:18">
      <c r="B394" s="135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</row>
    <row r="395" spans="2:18">
      <c r="B395" s="135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</row>
    <row r="396" spans="2:18">
      <c r="B396" s="135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</row>
    <row r="397" spans="2:18">
      <c r="B397" s="135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</row>
    <row r="398" spans="2:18">
      <c r="B398" s="135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</row>
    <row r="399" spans="2:18">
      <c r="B399" s="135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</row>
    <row r="400" spans="2:18">
      <c r="B400" s="135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</row>
    <row r="401" spans="2:18">
      <c r="B401" s="135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</row>
    <row r="402" spans="2:18">
      <c r="B402" s="135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</row>
    <row r="403" spans="2:18"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</row>
    <row r="404" spans="2:18">
      <c r="B404" s="135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</row>
    <row r="405" spans="2:18">
      <c r="B405" s="135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</row>
    <row r="406" spans="2:18">
      <c r="B406" s="135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</row>
    <row r="407" spans="2:18">
      <c r="B407" s="135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</row>
    <row r="408" spans="2:18">
      <c r="B408" s="135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</row>
    <row r="409" spans="2:18">
      <c r="B409" s="135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</row>
    <row r="410" spans="2:18">
      <c r="B410" s="135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</row>
    <row r="411" spans="2:18">
      <c r="B411" s="135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</row>
    <row r="412" spans="2:18">
      <c r="B412" s="135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</row>
    <row r="413" spans="2:18">
      <c r="B413" s="135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</row>
    <row r="414" spans="2:18">
      <c r="B414" s="135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</row>
    <row r="415" spans="2:18">
      <c r="B415" s="135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</row>
    <row r="416" spans="2:18">
      <c r="B416" s="135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</row>
    <row r="417" spans="2:18">
      <c r="B417" s="135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</row>
    <row r="418" spans="2:18">
      <c r="B418" s="135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</row>
    <row r="419" spans="2:18">
      <c r="B419" s="135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</row>
    <row r="420" spans="2:18">
      <c r="B420" s="135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</row>
    <row r="421" spans="2:18">
      <c r="B421" s="135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</row>
    <row r="422" spans="2:18">
      <c r="B422" s="135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</row>
    <row r="423" spans="2:18">
      <c r="B423" s="135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</row>
    <row r="424" spans="2:18">
      <c r="B424" s="135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</row>
    <row r="425" spans="2:18">
      <c r="B425" s="135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</row>
    <row r="426" spans="2:18">
      <c r="B426" s="135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</row>
    <row r="427" spans="2:18">
      <c r="B427" s="135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</row>
    <row r="428" spans="2:18">
      <c r="B428" s="135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</row>
    <row r="429" spans="2:18">
      <c r="B429" s="135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</row>
    <row r="430" spans="2:18">
      <c r="B430" s="135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</row>
    <row r="431" spans="2:18"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</row>
    <row r="432" spans="2:18">
      <c r="B432" s="135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</row>
    <row r="433" spans="2:18">
      <c r="B433" s="135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</row>
    <row r="434" spans="2:18">
      <c r="B434" s="135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</row>
    <row r="435" spans="2:18">
      <c r="B435" s="135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</row>
    <row r="436" spans="2:18">
      <c r="B436" s="135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</row>
    <row r="437" spans="2:18">
      <c r="B437" s="135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</row>
    <row r="438" spans="2:18">
      <c r="B438" s="135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</row>
    <row r="439" spans="2:18">
      <c r="B439" s="135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</row>
    <row r="440" spans="2:18">
      <c r="B440" s="135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</row>
    <row r="441" spans="2:18">
      <c r="B441" s="135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</row>
    <row r="442" spans="2:18">
      <c r="B442" s="135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</row>
    <row r="443" spans="2:18">
      <c r="B443" s="135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</row>
    <row r="444" spans="2:18">
      <c r="B444" s="135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</row>
    <row r="445" spans="2:18">
      <c r="B445" s="135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</row>
    <row r="446" spans="2:18">
      <c r="B446" s="135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</row>
    <row r="447" spans="2:18">
      <c r="B447" s="135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</row>
    <row r="448" spans="2:18">
      <c r="B448" s="135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</row>
    <row r="449" spans="2:18">
      <c r="B449" s="135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</row>
    <row r="450" spans="2:18">
      <c r="B450" s="135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</row>
    <row r="451" spans="2:18">
      <c r="B451" s="135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</row>
    <row r="452" spans="2:18">
      <c r="B452" s="135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</row>
    <row r="453" spans="2:18">
      <c r="B453" s="135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</row>
    <row r="454" spans="2:18">
      <c r="B454" s="135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</row>
    <row r="455" spans="2:18">
      <c r="B455" s="135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</row>
    <row r="456" spans="2:18">
      <c r="B456" s="135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</row>
    <row r="457" spans="2:18">
      <c r="B457" s="135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</row>
    <row r="458" spans="2:18">
      <c r="B458" s="135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</row>
    <row r="459" spans="2:18">
      <c r="B459" s="135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</row>
    <row r="460" spans="2:18">
      <c r="B460" s="135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</row>
    <row r="461" spans="2:18">
      <c r="B461" s="135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</row>
    <row r="462" spans="2:18">
      <c r="B462" s="135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</row>
    <row r="463" spans="2:18">
      <c r="B463" s="135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</row>
    <row r="464" spans="2:18">
      <c r="B464" s="135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</row>
    <row r="465" spans="2:18">
      <c r="B465" s="135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</row>
    <row r="466" spans="2:18">
      <c r="B466" s="135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</row>
    <row r="467" spans="2:18">
      <c r="B467" s="135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</row>
    <row r="468" spans="2:18">
      <c r="B468" s="135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</row>
    <row r="469" spans="2:18">
      <c r="B469" s="135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</row>
    <row r="470" spans="2:18">
      <c r="B470" s="135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</row>
    <row r="471" spans="2:18">
      <c r="B471" s="135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</row>
    <row r="472" spans="2:18">
      <c r="B472" s="135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</row>
    <row r="473" spans="2:18">
      <c r="B473" s="135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</row>
    <row r="474" spans="2:18">
      <c r="B474" s="135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</row>
    <row r="475" spans="2:18">
      <c r="B475" s="135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</row>
    <row r="476" spans="2:18">
      <c r="B476" s="135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</row>
    <row r="477" spans="2:18">
      <c r="B477" s="135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</row>
    <row r="478" spans="2:18">
      <c r="B478" s="135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</row>
    <row r="479" spans="2:18">
      <c r="B479" s="135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</row>
    <row r="480" spans="2:18">
      <c r="B480" s="135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</row>
    <row r="481" spans="2:18">
      <c r="B481" s="135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</row>
    <row r="482" spans="2:18">
      <c r="B482" s="135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</row>
    <row r="483" spans="2:18">
      <c r="B483" s="135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</row>
    <row r="484" spans="2:18">
      <c r="B484" s="135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</row>
    <row r="485" spans="2:18">
      <c r="B485" s="135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</row>
    <row r="486" spans="2:18">
      <c r="B486" s="135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</row>
    <row r="487" spans="2:18">
      <c r="B487" s="135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</row>
    <row r="488" spans="2:18">
      <c r="B488" s="135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</row>
    <row r="489" spans="2:18">
      <c r="B489" s="135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</row>
    <row r="490" spans="2:18">
      <c r="B490" s="135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</row>
    <row r="491" spans="2:18">
      <c r="B491" s="135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</row>
    <row r="492" spans="2:18">
      <c r="B492" s="135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</row>
    <row r="493" spans="2:18">
      <c r="B493" s="135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</row>
    <row r="494" spans="2:18">
      <c r="B494" s="135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</row>
    <row r="495" spans="2:18">
      <c r="B495" s="135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</row>
    <row r="496" spans="2:18">
      <c r="B496" s="135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</row>
    <row r="497" spans="2:18">
      <c r="B497" s="135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</row>
    <row r="498" spans="2:18">
      <c r="B498" s="135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</row>
    <row r="499" spans="2:18">
      <c r="B499" s="135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</row>
    <row r="500" spans="2:18">
      <c r="B500" s="135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</row>
    <row r="501" spans="2:18">
      <c r="B501" s="135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</row>
    <row r="502" spans="2:18">
      <c r="B502" s="135"/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</row>
    <row r="503" spans="2:18">
      <c r="B503" s="135"/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</row>
    <row r="504" spans="2:18">
      <c r="B504" s="135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</row>
    <row r="505" spans="2:18">
      <c r="B505" s="135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</row>
    <row r="506" spans="2:18">
      <c r="B506" s="135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</row>
    <row r="507" spans="2:18">
      <c r="B507" s="135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</row>
    <row r="508" spans="2:18">
      <c r="B508" s="135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</row>
    <row r="509" spans="2:18">
      <c r="B509" s="135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</row>
    <row r="510" spans="2:18">
      <c r="B510" s="135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</row>
    <row r="511" spans="2:18">
      <c r="B511" s="135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6:D66"/>
  </mergeCells>
  <phoneticPr fontId="5" type="noConversion"/>
  <dataValidations count="1">
    <dataValidation allowBlank="1" showInputMessage="1" showErrorMessage="1" sqref="N10:Q10 N9 N1:N7 N32:N1048576 C5:C29 O1:Q9 O11:Q1048576 C67:D1048576 E1:I30 D1:D29 A1:B1048576 E32:I1048576 C32:D65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56" t="s">
        <v>149</v>
      </c>
      <c r="C1" s="77" t="s" vm="1">
        <v>230</v>
      </c>
    </row>
    <row r="2" spans="2:20">
      <c r="B2" s="56" t="s">
        <v>148</v>
      </c>
      <c r="C2" s="77" t="s">
        <v>231</v>
      </c>
    </row>
    <row r="3" spans="2:20">
      <c r="B3" s="56" t="s">
        <v>150</v>
      </c>
      <c r="C3" s="77" t="s">
        <v>232</v>
      </c>
    </row>
    <row r="4" spans="2:20">
      <c r="B4" s="56" t="s">
        <v>151</v>
      </c>
      <c r="C4" s="77">
        <v>9453</v>
      </c>
    </row>
    <row r="6" spans="2:20" ht="26.25" customHeight="1">
      <c r="B6" s="160" t="s">
        <v>177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</row>
    <row r="7" spans="2:20" ht="26.25" customHeight="1">
      <c r="B7" s="160" t="s">
        <v>91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</row>
    <row r="8" spans="2:20" s="3" customFormat="1" ht="78.75">
      <c r="B8" s="37" t="s">
        <v>118</v>
      </c>
      <c r="C8" s="13" t="s">
        <v>47</v>
      </c>
      <c r="D8" s="13" t="s">
        <v>122</v>
      </c>
      <c r="E8" s="13" t="s">
        <v>193</v>
      </c>
      <c r="F8" s="13" t="s">
        <v>120</v>
      </c>
      <c r="G8" s="13" t="s">
        <v>68</v>
      </c>
      <c r="H8" s="13" t="s">
        <v>15</v>
      </c>
      <c r="I8" s="13" t="s">
        <v>69</v>
      </c>
      <c r="J8" s="13" t="s">
        <v>105</v>
      </c>
      <c r="K8" s="13" t="s">
        <v>18</v>
      </c>
      <c r="L8" s="13" t="s">
        <v>104</v>
      </c>
      <c r="M8" s="13" t="s">
        <v>17</v>
      </c>
      <c r="N8" s="13" t="s">
        <v>19</v>
      </c>
      <c r="O8" s="13" t="s">
        <v>206</v>
      </c>
      <c r="P8" s="13" t="s">
        <v>205</v>
      </c>
      <c r="Q8" s="13" t="s">
        <v>65</v>
      </c>
      <c r="R8" s="13" t="s">
        <v>62</v>
      </c>
      <c r="S8" s="13" t="s">
        <v>152</v>
      </c>
      <c r="T8" s="38" t="s">
        <v>154</v>
      </c>
    </row>
    <row r="9" spans="2:20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213</v>
      </c>
      <c r="P9" s="16"/>
      <c r="Q9" s="16" t="s">
        <v>209</v>
      </c>
      <c r="R9" s="16" t="s">
        <v>20</v>
      </c>
      <c r="S9" s="16" t="s">
        <v>20</v>
      </c>
      <c r="T9" s="73" t="s">
        <v>20</v>
      </c>
    </row>
    <row r="10" spans="2:20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116</v>
      </c>
      <c r="R10" s="19" t="s">
        <v>117</v>
      </c>
      <c r="S10" s="45" t="s">
        <v>155</v>
      </c>
      <c r="T10" s="72" t="s">
        <v>194</v>
      </c>
    </row>
    <row r="11" spans="2:20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2:20">
      <c r="B12" s="137" t="s">
        <v>222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2:20">
      <c r="B13" s="137" t="s">
        <v>115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2:20">
      <c r="B14" s="137" t="s">
        <v>204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2:20">
      <c r="B15" s="137" t="s">
        <v>212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2:20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2:20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2:20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2:20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2:20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2:20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2:20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2:20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2:20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2:20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2:20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</row>
    <row r="31" spans="2:20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  <row r="32" spans="2:20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2:20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  <row r="34" spans="2:20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spans="2:20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</row>
    <row r="37" spans="2:20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2:20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</row>
    <row r="39" spans="2:20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2:20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2:20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2:20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3" spans="2:20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</row>
    <row r="44" spans="2:20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2:20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</row>
    <row r="46" spans="2:20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</row>
    <row r="47" spans="2:20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</row>
    <row r="48" spans="2:20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</row>
    <row r="49" spans="2:20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</row>
    <row r="50" spans="2:20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2:20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</row>
    <row r="52" spans="2:20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</row>
    <row r="53" spans="2:20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</row>
    <row r="54" spans="2:20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</row>
    <row r="55" spans="2:20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</row>
    <row r="56" spans="2:20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</row>
    <row r="57" spans="2:20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</row>
    <row r="58" spans="2:20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</row>
    <row r="59" spans="2:20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</row>
    <row r="60" spans="2:20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</row>
    <row r="61" spans="2:20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</row>
    <row r="62" spans="2:20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</row>
    <row r="63" spans="2:20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</row>
    <row r="64" spans="2:20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</row>
    <row r="65" spans="2:20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</row>
    <row r="66" spans="2:20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</row>
    <row r="67" spans="2:20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</row>
    <row r="68" spans="2:20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</row>
    <row r="69" spans="2:20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</row>
    <row r="70" spans="2:20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</row>
    <row r="71" spans="2:20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</row>
    <row r="72" spans="2:20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</row>
    <row r="73" spans="2:20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</row>
    <row r="74" spans="2:20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</row>
    <row r="75" spans="2:20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</row>
    <row r="76" spans="2:20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</row>
    <row r="77" spans="2:20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</row>
    <row r="78" spans="2:20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</row>
    <row r="79" spans="2:20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</row>
    <row r="80" spans="2:20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</row>
    <row r="81" spans="2:20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</row>
    <row r="82" spans="2:20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</row>
    <row r="83" spans="2:20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</row>
    <row r="84" spans="2:20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</row>
    <row r="85" spans="2:20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</row>
    <row r="86" spans="2:20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</row>
    <row r="87" spans="2:20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</row>
    <row r="88" spans="2:20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</row>
    <row r="89" spans="2:20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</row>
    <row r="90" spans="2:20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</row>
    <row r="91" spans="2:20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</row>
    <row r="92" spans="2:20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</row>
    <row r="93" spans="2:20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</row>
    <row r="94" spans="2:20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</row>
    <row r="95" spans="2:20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2:20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</row>
    <row r="97" spans="2:20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</row>
    <row r="98" spans="2:20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</row>
    <row r="99" spans="2:20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</row>
    <row r="100" spans="2:20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</row>
    <row r="101" spans="2:20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</row>
    <row r="102" spans="2:20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</row>
    <row r="103" spans="2:20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</row>
    <row r="104" spans="2:20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</row>
    <row r="105" spans="2:20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</row>
    <row r="106" spans="2:20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</row>
    <row r="107" spans="2:20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</row>
    <row r="108" spans="2:20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</row>
    <row r="109" spans="2:20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</row>
    <row r="110" spans="2:20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5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9.7109375" style="2" bestFit="1" customWidth="1"/>
    <col min="3" max="3" width="59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8.5703125" style="1" customWidth="1"/>
    <col min="12" max="12" width="12.28515625" style="1" bestFit="1" customWidth="1"/>
    <col min="13" max="13" width="6.85546875" style="1" bestFit="1" customWidth="1"/>
    <col min="14" max="14" width="11.5703125" style="1" customWidth="1"/>
    <col min="15" max="15" width="13.140625" style="1" bestFit="1" customWidth="1"/>
    <col min="16" max="16" width="13.28515625" style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56" t="s">
        <v>149</v>
      </c>
      <c r="C1" s="77" t="s" vm="1">
        <v>230</v>
      </c>
    </row>
    <row r="2" spans="2:21">
      <c r="B2" s="56" t="s">
        <v>148</v>
      </c>
      <c r="C2" s="77" t="s">
        <v>231</v>
      </c>
    </row>
    <row r="3" spans="2:21">
      <c r="B3" s="56" t="s">
        <v>150</v>
      </c>
      <c r="C3" s="77" t="s">
        <v>232</v>
      </c>
    </row>
    <row r="4" spans="2:21">
      <c r="B4" s="56" t="s">
        <v>151</v>
      </c>
      <c r="C4" s="77">
        <v>9453</v>
      </c>
    </row>
    <row r="6" spans="2:21" ht="26.25" customHeight="1">
      <c r="B6" s="166" t="s">
        <v>177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8"/>
    </row>
    <row r="7" spans="2:21" ht="26.25" customHeight="1">
      <c r="B7" s="166" t="s">
        <v>92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8"/>
    </row>
    <row r="8" spans="2:21" s="3" customFormat="1" ht="78.75">
      <c r="B8" s="22" t="s">
        <v>118</v>
      </c>
      <c r="C8" s="30" t="s">
        <v>47</v>
      </c>
      <c r="D8" s="30" t="s">
        <v>122</v>
      </c>
      <c r="E8" s="30" t="s">
        <v>193</v>
      </c>
      <c r="F8" s="30" t="s">
        <v>120</v>
      </c>
      <c r="G8" s="30" t="s">
        <v>68</v>
      </c>
      <c r="H8" s="30" t="s">
        <v>15</v>
      </c>
      <c r="I8" s="30" t="s">
        <v>69</v>
      </c>
      <c r="J8" s="30" t="s">
        <v>105</v>
      </c>
      <c r="K8" s="30" t="s">
        <v>18</v>
      </c>
      <c r="L8" s="30" t="s">
        <v>104</v>
      </c>
      <c r="M8" s="30" t="s">
        <v>17</v>
      </c>
      <c r="N8" s="30" t="s">
        <v>19</v>
      </c>
      <c r="O8" s="13" t="s">
        <v>206</v>
      </c>
      <c r="P8" s="30" t="s">
        <v>205</v>
      </c>
      <c r="Q8" s="30" t="s">
        <v>221</v>
      </c>
      <c r="R8" s="30" t="s">
        <v>65</v>
      </c>
      <c r="S8" s="13" t="s">
        <v>62</v>
      </c>
      <c r="T8" s="30" t="s">
        <v>152</v>
      </c>
      <c r="U8" s="14" t="s">
        <v>154</v>
      </c>
    </row>
    <row r="9" spans="2:21" s="3" customFormat="1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213</v>
      </c>
      <c r="P9" s="32"/>
      <c r="Q9" s="16" t="s">
        <v>209</v>
      </c>
      <c r="R9" s="32" t="s">
        <v>209</v>
      </c>
      <c r="S9" s="16" t="s">
        <v>20</v>
      </c>
      <c r="T9" s="32" t="s">
        <v>209</v>
      </c>
      <c r="U9" s="17" t="s">
        <v>20</v>
      </c>
    </row>
    <row r="10" spans="2:2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116</v>
      </c>
      <c r="R10" s="19" t="s">
        <v>117</v>
      </c>
      <c r="S10" s="19" t="s">
        <v>155</v>
      </c>
      <c r="T10" s="20" t="s">
        <v>194</v>
      </c>
      <c r="U10" s="20" t="s">
        <v>215</v>
      </c>
    </row>
    <row r="11" spans="2:21" s="4" customFormat="1" ht="18" customHeight="1">
      <c r="B11" s="78" t="s">
        <v>35</v>
      </c>
      <c r="C11" s="79"/>
      <c r="D11" s="79"/>
      <c r="E11" s="79"/>
      <c r="F11" s="79"/>
      <c r="G11" s="79"/>
      <c r="H11" s="79"/>
      <c r="I11" s="79"/>
      <c r="J11" s="79"/>
      <c r="K11" s="87">
        <v>4.5761622633031944</v>
      </c>
      <c r="L11" s="79"/>
      <c r="M11" s="79"/>
      <c r="N11" s="100">
        <v>1.4528611613349274E-2</v>
      </c>
      <c r="O11" s="87"/>
      <c r="P11" s="89"/>
      <c r="Q11" s="87">
        <v>186.38333632899997</v>
      </c>
      <c r="R11" s="87">
        <v>52823.636973124005</v>
      </c>
      <c r="S11" s="79"/>
      <c r="T11" s="88">
        <v>1</v>
      </c>
      <c r="U11" s="88">
        <f>R11/'סכום נכסי הקרן'!$C$42</f>
        <v>0.28552683081674707</v>
      </c>
    </row>
    <row r="12" spans="2:21">
      <c r="B12" s="80" t="s">
        <v>201</v>
      </c>
      <c r="C12" s="81"/>
      <c r="D12" s="81"/>
      <c r="E12" s="81"/>
      <c r="F12" s="81"/>
      <c r="G12" s="81"/>
      <c r="H12" s="81"/>
      <c r="I12" s="81"/>
      <c r="J12" s="81"/>
      <c r="K12" s="90">
        <v>4.3087806605188614</v>
      </c>
      <c r="L12" s="81"/>
      <c r="M12" s="81"/>
      <c r="N12" s="101">
        <v>1.0912366464635292E-2</v>
      </c>
      <c r="O12" s="90"/>
      <c r="P12" s="92"/>
      <c r="Q12" s="90">
        <v>186.38333632899995</v>
      </c>
      <c r="R12" s="90">
        <v>45172.098437063025</v>
      </c>
      <c r="S12" s="81"/>
      <c r="T12" s="91">
        <v>0.85514934270894705</v>
      </c>
      <c r="U12" s="91">
        <f>R12/'סכום נכסי הקרן'!$C$42</f>
        <v>0.24416808169870999</v>
      </c>
    </row>
    <row r="13" spans="2:21">
      <c r="B13" s="99" t="s">
        <v>34</v>
      </c>
      <c r="C13" s="81"/>
      <c r="D13" s="81"/>
      <c r="E13" s="81"/>
      <c r="F13" s="81"/>
      <c r="G13" s="81"/>
      <c r="H13" s="81"/>
      <c r="I13" s="81"/>
      <c r="J13" s="81"/>
      <c r="K13" s="90">
        <v>4.2341797379515373</v>
      </c>
      <c r="L13" s="81"/>
      <c r="M13" s="81"/>
      <c r="N13" s="101">
        <v>7.1208149043236156E-3</v>
      </c>
      <c r="O13" s="90"/>
      <c r="P13" s="92"/>
      <c r="Q13" s="90">
        <v>169.86485417799997</v>
      </c>
      <c r="R13" s="90">
        <v>34871.86940546301</v>
      </c>
      <c r="S13" s="81"/>
      <c r="T13" s="91">
        <v>0.66015653983093547</v>
      </c>
      <c r="U13" s="91">
        <f>R13/'סכום נכסי הקרן'!$C$42</f>
        <v>0.18849240466087666</v>
      </c>
    </row>
    <row r="14" spans="2:21">
      <c r="B14" s="86" t="s">
        <v>312</v>
      </c>
      <c r="C14" s="83" t="s">
        <v>313</v>
      </c>
      <c r="D14" s="96" t="s">
        <v>123</v>
      </c>
      <c r="E14" s="96" t="s">
        <v>314</v>
      </c>
      <c r="F14" s="83" t="s">
        <v>315</v>
      </c>
      <c r="G14" s="96" t="s">
        <v>316</v>
      </c>
      <c r="H14" s="83" t="s">
        <v>317</v>
      </c>
      <c r="I14" s="83" t="s">
        <v>318</v>
      </c>
      <c r="J14" s="83"/>
      <c r="K14" s="93">
        <v>2.8199999999983687</v>
      </c>
      <c r="L14" s="96" t="s">
        <v>136</v>
      </c>
      <c r="M14" s="97">
        <v>6.1999999999999998E-3</v>
      </c>
      <c r="N14" s="97">
        <v>-2.5000000000033429E-3</v>
      </c>
      <c r="O14" s="93">
        <v>718259.94112500001</v>
      </c>
      <c r="P14" s="95">
        <v>104.12</v>
      </c>
      <c r="Q14" s="83"/>
      <c r="R14" s="93">
        <v>747.8522433710001</v>
      </c>
      <c r="S14" s="94">
        <v>1.450324945274086E-4</v>
      </c>
      <c r="T14" s="94">
        <v>1.4157530344824568E-2</v>
      </c>
      <c r="U14" s="94">
        <f>R14/'סכום נכסי הקרן'!$C$42</f>
        <v>4.0423547715496876E-3</v>
      </c>
    </row>
    <row r="15" spans="2:21">
      <c r="B15" s="86" t="s">
        <v>319</v>
      </c>
      <c r="C15" s="83" t="s">
        <v>320</v>
      </c>
      <c r="D15" s="96" t="s">
        <v>123</v>
      </c>
      <c r="E15" s="96" t="s">
        <v>314</v>
      </c>
      <c r="F15" s="83" t="s">
        <v>321</v>
      </c>
      <c r="G15" s="96" t="s">
        <v>322</v>
      </c>
      <c r="H15" s="83" t="s">
        <v>317</v>
      </c>
      <c r="I15" s="83" t="s">
        <v>318</v>
      </c>
      <c r="J15" s="83"/>
      <c r="K15" s="93">
        <v>2.049999999983291</v>
      </c>
      <c r="L15" s="96" t="s">
        <v>136</v>
      </c>
      <c r="M15" s="97">
        <v>3.5499999999999997E-2</v>
      </c>
      <c r="N15" s="97">
        <v>-2.7000000000334174E-3</v>
      </c>
      <c r="O15" s="93">
        <v>62951.043152999999</v>
      </c>
      <c r="P15" s="95">
        <v>118.84</v>
      </c>
      <c r="Q15" s="83"/>
      <c r="R15" s="93">
        <v>74.811019125000001</v>
      </c>
      <c r="S15" s="94">
        <v>2.2080841251378934E-4</v>
      </c>
      <c r="T15" s="94">
        <v>1.4162413535263182E-3</v>
      </c>
      <c r="U15" s="94">
        <f>R15/'סכום נכסי הקרן'!$C$42</f>
        <v>4.0437490534398992E-4</v>
      </c>
    </row>
    <row r="16" spans="2:21">
      <c r="B16" s="86" t="s">
        <v>323</v>
      </c>
      <c r="C16" s="83" t="s">
        <v>324</v>
      </c>
      <c r="D16" s="96" t="s">
        <v>123</v>
      </c>
      <c r="E16" s="96" t="s">
        <v>314</v>
      </c>
      <c r="F16" s="83" t="s">
        <v>321</v>
      </c>
      <c r="G16" s="96" t="s">
        <v>322</v>
      </c>
      <c r="H16" s="83" t="s">
        <v>317</v>
      </c>
      <c r="I16" s="83" t="s">
        <v>318</v>
      </c>
      <c r="J16" s="83"/>
      <c r="K16" s="93">
        <v>0.93999999998529804</v>
      </c>
      <c r="L16" s="96" t="s">
        <v>136</v>
      </c>
      <c r="M16" s="97">
        <v>4.6500000000000007E-2</v>
      </c>
      <c r="N16" s="97">
        <v>-4.3000000001508863E-3</v>
      </c>
      <c r="O16" s="93">
        <v>20318.532931000002</v>
      </c>
      <c r="P16" s="95">
        <v>127.21</v>
      </c>
      <c r="Q16" s="83"/>
      <c r="R16" s="93">
        <v>25.847205627000005</v>
      </c>
      <c r="S16" s="94">
        <v>1.0229748254552821E-4</v>
      </c>
      <c r="T16" s="94">
        <v>4.8931135961256767E-4</v>
      </c>
      <c r="U16" s="94">
        <f>R16/'סכום נכסי הקרן'!$C$42</f>
        <v>1.397115217928101E-4</v>
      </c>
    </row>
    <row r="17" spans="2:21">
      <c r="B17" s="86" t="s">
        <v>325</v>
      </c>
      <c r="C17" s="83" t="s">
        <v>326</v>
      </c>
      <c r="D17" s="96" t="s">
        <v>123</v>
      </c>
      <c r="E17" s="96" t="s">
        <v>314</v>
      </c>
      <c r="F17" s="83" t="s">
        <v>321</v>
      </c>
      <c r="G17" s="96" t="s">
        <v>322</v>
      </c>
      <c r="H17" s="83" t="s">
        <v>317</v>
      </c>
      <c r="I17" s="83" t="s">
        <v>318</v>
      </c>
      <c r="J17" s="83"/>
      <c r="K17" s="93">
        <v>4.9799999999978031</v>
      </c>
      <c r="L17" s="96" t="s">
        <v>136</v>
      </c>
      <c r="M17" s="97">
        <v>1.4999999999999999E-2</v>
      </c>
      <c r="N17" s="97">
        <v>-2.2000000000028642E-3</v>
      </c>
      <c r="O17" s="93">
        <v>188897.456439</v>
      </c>
      <c r="P17" s="95">
        <v>110.88</v>
      </c>
      <c r="Q17" s="83"/>
      <c r="R17" s="93">
        <v>209.44949252700002</v>
      </c>
      <c r="S17" s="94">
        <v>3.6953495811193444E-4</v>
      </c>
      <c r="T17" s="94">
        <v>3.9650714060746189E-3</v>
      </c>
      <c r="U17" s="94">
        <f>R17/'סכום נכסי הקרן'!$C$42</f>
        <v>1.1321342725385891E-3</v>
      </c>
    </row>
    <row r="18" spans="2:21">
      <c r="B18" s="86" t="s">
        <v>327</v>
      </c>
      <c r="C18" s="83" t="s">
        <v>328</v>
      </c>
      <c r="D18" s="96" t="s">
        <v>123</v>
      </c>
      <c r="E18" s="96" t="s">
        <v>314</v>
      </c>
      <c r="F18" s="83" t="s">
        <v>329</v>
      </c>
      <c r="G18" s="96" t="s">
        <v>322</v>
      </c>
      <c r="H18" s="83" t="s">
        <v>330</v>
      </c>
      <c r="I18" s="83" t="s">
        <v>134</v>
      </c>
      <c r="J18" s="83"/>
      <c r="K18" s="93">
        <v>5.6800000000063964</v>
      </c>
      <c r="L18" s="96" t="s">
        <v>136</v>
      </c>
      <c r="M18" s="97">
        <v>1E-3</v>
      </c>
      <c r="N18" s="97">
        <v>-1.5000000000232126E-3</v>
      </c>
      <c r="O18" s="93">
        <v>191090.70871000001</v>
      </c>
      <c r="P18" s="95">
        <v>101.45</v>
      </c>
      <c r="Q18" s="83"/>
      <c r="R18" s="93">
        <v>193.86153035700002</v>
      </c>
      <c r="S18" s="94">
        <v>2.7298672672857144E-4</v>
      </c>
      <c r="T18" s="94">
        <v>3.6699769547415733E-3</v>
      </c>
      <c r="U18" s="94">
        <f>R18/'סכום נכסי הקרן'!$C$42</f>
        <v>1.0478768890578578E-3</v>
      </c>
    </row>
    <row r="19" spans="2:21">
      <c r="B19" s="86" t="s">
        <v>331</v>
      </c>
      <c r="C19" s="83" t="s">
        <v>332</v>
      </c>
      <c r="D19" s="96" t="s">
        <v>123</v>
      </c>
      <c r="E19" s="96" t="s">
        <v>314</v>
      </c>
      <c r="F19" s="83" t="s">
        <v>329</v>
      </c>
      <c r="G19" s="96" t="s">
        <v>322</v>
      </c>
      <c r="H19" s="83" t="s">
        <v>330</v>
      </c>
      <c r="I19" s="83" t="s">
        <v>134</v>
      </c>
      <c r="J19" s="83"/>
      <c r="K19" s="93">
        <v>0.73999999999909805</v>
      </c>
      <c r="L19" s="96" t="s">
        <v>136</v>
      </c>
      <c r="M19" s="97">
        <v>8.0000000000000002E-3</v>
      </c>
      <c r="N19" s="97">
        <v>5.2000000000180383E-3</v>
      </c>
      <c r="O19" s="93">
        <v>150628.90124800001</v>
      </c>
      <c r="P19" s="95">
        <v>103.05</v>
      </c>
      <c r="Q19" s="83"/>
      <c r="R19" s="93">
        <v>155.22308286099999</v>
      </c>
      <c r="S19" s="94">
        <v>3.5054959970681244E-4</v>
      </c>
      <c r="T19" s="94">
        <v>2.9385156296597966E-3</v>
      </c>
      <c r="U19" s="94">
        <f>R19/'סכום נכסי הקרן'!$C$42</f>
        <v>8.3902505504223973E-4</v>
      </c>
    </row>
    <row r="20" spans="2:21">
      <c r="B20" s="86" t="s">
        <v>333</v>
      </c>
      <c r="C20" s="83" t="s">
        <v>334</v>
      </c>
      <c r="D20" s="96" t="s">
        <v>123</v>
      </c>
      <c r="E20" s="96" t="s">
        <v>314</v>
      </c>
      <c r="F20" s="83" t="s">
        <v>335</v>
      </c>
      <c r="G20" s="96" t="s">
        <v>322</v>
      </c>
      <c r="H20" s="83" t="s">
        <v>330</v>
      </c>
      <c r="I20" s="83" t="s">
        <v>134</v>
      </c>
      <c r="J20" s="83"/>
      <c r="K20" s="93">
        <v>0.50000000000064881</v>
      </c>
      <c r="L20" s="96" t="s">
        <v>136</v>
      </c>
      <c r="M20" s="97">
        <v>5.8999999999999999E-3</v>
      </c>
      <c r="N20" s="97">
        <v>-4.2999999999964959E-3</v>
      </c>
      <c r="O20" s="93">
        <v>760785.3247</v>
      </c>
      <c r="P20" s="95">
        <v>101.3</v>
      </c>
      <c r="Q20" s="83"/>
      <c r="R20" s="93">
        <v>770.67553098900009</v>
      </c>
      <c r="S20" s="94">
        <v>1.4251850963001983E-4</v>
      </c>
      <c r="T20" s="94">
        <v>1.4589596157135299E-2</v>
      </c>
      <c r="U20" s="94">
        <f>R20/'סכום נכסי הקרן'!$C$42</f>
        <v>4.1657211536430339E-3</v>
      </c>
    </row>
    <row r="21" spans="2:21">
      <c r="B21" s="86" t="s">
        <v>336</v>
      </c>
      <c r="C21" s="83" t="s">
        <v>337</v>
      </c>
      <c r="D21" s="96" t="s">
        <v>123</v>
      </c>
      <c r="E21" s="96" t="s">
        <v>314</v>
      </c>
      <c r="F21" s="83" t="s">
        <v>335</v>
      </c>
      <c r="G21" s="96" t="s">
        <v>322</v>
      </c>
      <c r="H21" s="83" t="s">
        <v>330</v>
      </c>
      <c r="I21" s="83" t="s">
        <v>134</v>
      </c>
      <c r="J21" s="83"/>
      <c r="K21" s="93">
        <v>5.3899999999988282</v>
      </c>
      <c r="L21" s="96" t="s">
        <v>136</v>
      </c>
      <c r="M21" s="97">
        <v>8.3000000000000001E-3</v>
      </c>
      <c r="N21" s="97">
        <v>-3.1000000000003781E-3</v>
      </c>
      <c r="O21" s="93">
        <v>246263.062932</v>
      </c>
      <c r="P21" s="95">
        <v>107.42</v>
      </c>
      <c r="Q21" s="83"/>
      <c r="R21" s="93">
        <v>264.53579072899998</v>
      </c>
      <c r="S21" s="94">
        <v>1.9149985064348312E-4</v>
      </c>
      <c r="T21" s="94">
        <v>5.0079056628303054E-3</v>
      </c>
      <c r="U21" s="94">
        <f>R21/'סכום נכסי הקרן'!$C$42</f>
        <v>1.4298914329371783E-3</v>
      </c>
    </row>
    <row r="22" spans="2:21">
      <c r="B22" s="86" t="s">
        <v>338</v>
      </c>
      <c r="C22" s="83" t="s">
        <v>339</v>
      </c>
      <c r="D22" s="96" t="s">
        <v>123</v>
      </c>
      <c r="E22" s="96" t="s">
        <v>314</v>
      </c>
      <c r="F22" s="83" t="s">
        <v>340</v>
      </c>
      <c r="G22" s="96" t="s">
        <v>322</v>
      </c>
      <c r="H22" s="83" t="s">
        <v>330</v>
      </c>
      <c r="I22" s="83" t="s">
        <v>134</v>
      </c>
      <c r="J22" s="83"/>
      <c r="K22" s="93">
        <v>1.2000000000037991</v>
      </c>
      <c r="L22" s="96" t="s">
        <v>136</v>
      </c>
      <c r="M22" s="97">
        <v>4.0999999999999995E-3</v>
      </c>
      <c r="N22" s="97">
        <v>-2.7000000000037988E-3</v>
      </c>
      <c r="O22" s="93">
        <v>52000.351444</v>
      </c>
      <c r="P22" s="95">
        <v>101.24</v>
      </c>
      <c r="Q22" s="83"/>
      <c r="R22" s="93">
        <v>52.645157974</v>
      </c>
      <c r="S22" s="94">
        <v>6.3265439817111941E-5</v>
      </c>
      <c r="T22" s="94">
        <v>9.966212285001351E-4</v>
      </c>
      <c r="U22" s="94">
        <f>R22/'סכום נכסי הקרן'!$C$42</f>
        <v>2.845621008983367E-4</v>
      </c>
    </row>
    <row r="23" spans="2:21">
      <c r="B23" s="86" t="s">
        <v>341</v>
      </c>
      <c r="C23" s="83" t="s">
        <v>342</v>
      </c>
      <c r="D23" s="96" t="s">
        <v>123</v>
      </c>
      <c r="E23" s="96" t="s">
        <v>314</v>
      </c>
      <c r="F23" s="83" t="s">
        <v>340</v>
      </c>
      <c r="G23" s="96" t="s">
        <v>322</v>
      </c>
      <c r="H23" s="83" t="s">
        <v>330</v>
      </c>
      <c r="I23" s="83" t="s">
        <v>134</v>
      </c>
      <c r="J23" s="83"/>
      <c r="K23" s="93">
        <v>9.000000000086103E-2</v>
      </c>
      <c r="L23" s="96" t="s">
        <v>136</v>
      </c>
      <c r="M23" s="97">
        <v>6.4000000000000003E-3</v>
      </c>
      <c r="N23" s="97">
        <v>8.2999999999979861E-3</v>
      </c>
      <c r="O23" s="93">
        <v>539602.23473400006</v>
      </c>
      <c r="P23" s="95">
        <v>101.16</v>
      </c>
      <c r="Q23" s="83"/>
      <c r="R23" s="93">
        <v>545.86159421699995</v>
      </c>
      <c r="S23" s="94">
        <v>1.7129713063701254E-4</v>
      </c>
      <c r="T23" s="94">
        <v>1.0333661699491221E-2</v>
      </c>
      <c r="U23" s="94">
        <f>R23/'סכום נכסי הקרן'!$C$42</f>
        <v>2.9505376757881291E-3</v>
      </c>
    </row>
    <row r="24" spans="2:21">
      <c r="B24" s="86" t="s">
        <v>343</v>
      </c>
      <c r="C24" s="83" t="s">
        <v>344</v>
      </c>
      <c r="D24" s="96" t="s">
        <v>123</v>
      </c>
      <c r="E24" s="96" t="s">
        <v>314</v>
      </c>
      <c r="F24" s="83" t="s">
        <v>340</v>
      </c>
      <c r="G24" s="96" t="s">
        <v>322</v>
      </c>
      <c r="H24" s="83" t="s">
        <v>330</v>
      </c>
      <c r="I24" s="83" t="s">
        <v>134</v>
      </c>
      <c r="J24" s="83"/>
      <c r="K24" s="93">
        <v>1.5499999999984708</v>
      </c>
      <c r="L24" s="96" t="s">
        <v>136</v>
      </c>
      <c r="M24" s="97">
        <v>0.04</v>
      </c>
      <c r="N24" s="97">
        <v>-5.3000000000061167E-3</v>
      </c>
      <c r="O24" s="93">
        <v>352875.48548700003</v>
      </c>
      <c r="P24" s="95">
        <v>111.19</v>
      </c>
      <c r="Q24" s="83"/>
      <c r="R24" s="93">
        <v>392.36225979199997</v>
      </c>
      <c r="S24" s="94">
        <v>1.703316922400777E-4</v>
      </c>
      <c r="T24" s="94">
        <v>7.4277782120838994E-3</v>
      </c>
      <c r="U24" s="94">
        <f>R24/'סכום נכסי הקרן'!$C$42</f>
        <v>2.1208299729059995E-3</v>
      </c>
    </row>
    <row r="25" spans="2:21">
      <c r="B25" s="86" t="s">
        <v>345</v>
      </c>
      <c r="C25" s="83" t="s">
        <v>346</v>
      </c>
      <c r="D25" s="96" t="s">
        <v>123</v>
      </c>
      <c r="E25" s="96" t="s">
        <v>314</v>
      </c>
      <c r="F25" s="83" t="s">
        <v>340</v>
      </c>
      <c r="G25" s="96" t="s">
        <v>322</v>
      </c>
      <c r="H25" s="83" t="s">
        <v>330</v>
      </c>
      <c r="I25" s="83" t="s">
        <v>134</v>
      </c>
      <c r="J25" s="83"/>
      <c r="K25" s="93">
        <v>2.7100000000010884</v>
      </c>
      <c r="L25" s="96" t="s">
        <v>136</v>
      </c>
      <c r="M25" s="97">
        <v>9.8999999999999991E-3</v>
      </c>
      <c r="N25" s="97">
        <v>-4.000000000003754E-3</v>
      </c>
      <c r="O25" s="93">
        <v>504228.81946299999</v>
      </c>
      <c r="P25" s="95">
        <v>105.64</v>
      </c>
      <c r="Q25" s="83"/>
      <c r="R25" s="93">
        <v>532.66732560200001</v>
      </c>
      <c r="S25" s="94">
        <v>1.6730255460679512E-4</v>
      </c>
      <c r="T25" s="94">
        <v>1.0083882067283901E-2</v>
      </c>
      <c r="U25" s="94">
        <f>R25/'סכום נכסי הקרן'!$C$42</f>
        <v>2.8792188890014001E-3</v>
      </c>
    </row>
    <row r="26" spans="2:21">
      <c r="B26" s="86" t="s">
        <v>347</v>
      </c>
      <c r="C26" s="83" t="s">
        <v>348</v>
      </c>
      <c r="D26" s="96" t="s">
        <v>123</v>
      </c>
      <c r="E26" s="96" t="s">
        <v>314</v>
      </c>
      <c r="F26" s="83" t="s">
        <v>340</v>
      </c>
      <c r="G26" s="96" t="s">
        <v>322</v>
      </c>
      <c r="H26" s="83" t="s">
        <v>330</v>
      </c>
      <c r="I26" s="83" t="s">
        <v>134</v>
      </c>
      <c r="J26" s="83"/>
      <c r="K26" s="93">
        <v>4.6700000000000816</v>
      </c>
      <c r="L26" s="96" t="s">
        <v>136</v>
      </c>
      <c r="M26" s="97">
        <v>8.6E-3</v>
      </c>
      <c r="N26" s="97">
        <v>-2.5000000000000001E-3</v>
      </c>
      <c r="O26" s="93">
        <v>455455.33886299998</v>
      </c>
      <c r="P26" s="95">
        <v>107.21</v>
      </c>
      <c r="Q26" s="83"/>
      <c r="R26" s="93">
        <v>488.29364498800004</v>
      </c>
      <c r="S26" s="94">
        <v>1.8208373749345854E-4</v>
      </c>
      <c r="T26" s="94">
        <v>9.2438475078199869E-3</v>
      </c>
      <c r="U26" s="94">
        <f>R26/'סכום נכסי הקרן'!$C$42</f>
        <v>2.6393664834611264E-3</v>
      </c>
    </row>
    <row r="27" spans="2:21">
      <c r="B27" s="86" t="s">
        <v>349</v>
      </c>
      <c r="C27" s="83" t="s">
        <v>350</v>
      </c>
      <c r="D27" s="96" t="s">
        <v>123</v>
      </c>
      <c r="E27" s="96" t="s">
        <v>314</v>
      </c>
      <c r="F27" s="83" t="s">
        <v>340</v>
      </c>
      <c r="G27" s="96" t="s">
        <v>322</v>
      </c>
      <c r="H27" s="83" t="s">
        <v>330</v>
      </c>
      <c r="I27" s="83" t="s">
        <v>134</v>
      </c>
      <c r="J27" s="83"/>
      <c r="K27" s="93">
        <v>7.4300000001629751</v>
      </c>
      <c r="L27" s="96" t="s">
        <v>136</v>
      </c>
      <c r="M27" s="97">
        <v>1.2199999999999999E-2</v>
      </c>
      <c r="N27" s="97">
        <v>-1.0000000024558062E-4</v>
      </c>
      <c r="O27" s="93">
        <v>16054.41</v>
      </c>
      <c r="P27" s="95">
        <v>111.6</v>
      </c>
      <c r="Q27" s="83"/>
      <c r="R27" s="93">
        <v>17.916721656</v>
      </c>
      <c r="S27" s="94">
        <v>2.0027756709014879E-5</v>
      </c>
      <c r="T27" s="94">
        <v>3.3918000884936798E-4</v>
      </c>
      <c r="U27" s="94">
        <f>R27/'סכום נכסי הקרן'!$C$42</f>
        <v>9.6844993003156261E-5</v>
      </c>
    </row>
    <row r="28" spans="2:21">
      <c r="B28" s="86" t="s">
        <v>351</v>
      </c>
      <c r="C28" s="83" t="s">
        <v>352</v>
      </c>
      <c r="D28" s="96" t="s">
        <v>123</v>
      </c>
      <c r="E28" s="96" t="s">
        <v>314</v>
      </c>
      <c r="F28" s="83" t="s">
        <v>340</v>
      </c>
      <c r="G28" s="96" t="s">
        <v>322</v>
      </c>
      <c r="H28" s="83" t="s">
        <v>330</v>
      </c>
      <c r="I28" s="83" t="s">
        <v>134</v>
      </c>
      <c r="J28" s="83"/>
      <c r="K28" s="93">
        <v>6.4000000000024393</v>
      </c>
      <c r="L28" s="96" t="s">
        <v>136</v>
      </c>
      <c r="M28" s="97">
        <v>3.8E-3</v>
      </c>
      <c r="N28" s="97">
        <v>-1.2999999999934442E-3</v>
      </c>
      <c r="O28" s="93">
        <v>639109.47147300001</v>
      </c>
      <c r="P28" s="95">
        <v>102.63</v>
      </c>
      <c r="Q28" s="83"/>
      <c r="R28" s="93">
        <v>655.91806241100005</v>
      </c>
      <c r="S28" s="94">
        <v>2.13036490491E-4</v>
      </c>
      <c r="T28" s="94">
        <v>1.2417131799249696E-2</v>
      </c>
      <c r="U28" s="94">
        <f>R28/'סכום נכסי הקרן'!$C$42</f>
        <v>3.5454242904736184E-3</v>
      </c>
    </row>
    <row r="29" spans="2:21">
      <c r="B29" s="86" t="s">
        <v>353</v>
      </c>
      <c r="C29" s="83" t="s">
        <v>354</v>
      </c>
      <c r="D29" s="96" t="s">
        <v>123</v>
      </c>
      <c r="E29" s="96" t="s">
        <v>314</v>
      </c>
      <c r="F29" s="83" t="s">
        <v>340</v>
      </c>
      <c r="G29" s="96" t="s">
        <v>322</v>
      </c>
      <c r="H29" s="83" t="s">
        <v>330</v>
      </c>
      <c r="I29" s="83" t="s">
        <v>134</v>
      </c>
      <c r="J29" s="83"/>
      <c r="K29" s="93">
        <v>3.8200000000020529</v>
      </c>
      <c r="L29" s="96" t="s">
        <v>136</v>
      </c>
      <c r="M29" s="97">
        <v>1E-3</v>
      </c>
      <c r="N29" s="97">
        <v>-3.200000000020528E-3</v>
      </c>
      <c r="O29" s="93">
        <v>191751.11007600001</v>
      </c>
      <c r="P29" s="95">
        <v>101.62</v>
      </c>
      <c r="Q29" s="83"/>
      <c r="R29" s="93">
        <v>194.85748233000001</v>
      </c>
      <c r="S29" s="94">
        <v>7.5372915936592003E-5</v>
      </c>
      <c r="T29" s="94">
        <v>3.6888312410056322E-3</v>
      </c>
      <c r="U29" s="94">
        <f>R29/'סכום נכסי הקרן'!$C$42</f>
        <v>1.0532602936621463E-3</v>
      </c>
    </row>
    <row r="30" spans="2:21">
      <c r="B30" s="86" t="s">
        <v>355</v>
      </c>
      <c r="C30" s="83" t="s">
        <v>356</v>
      </c>
      <c r="D30" s="96" t="s">
        <v>123</v>
      </c>
      <c r="E30" s="96" t="s">
        <v>314</v>
      </c>
      <c r="F30" s="83" t="s">
        <v>340</v>
      </c>
      <c r="G30" s="96" t="s">
        <v>322</v>
      </c>
      <c r="H30" s="83" t="s">
        <v>330</v>
      </c>
      <c r="I30" s="83" t="s">
        <v>134</v>
      </c>
      <c r="J30" s="83"/>
      <c r="K30" s="93">
        <v>10.259999999966499</v>
      </c>
      <c r="L30" s="96" t="s">
        <v>136</v>
      </c>
      <c r="M30" s="97">
        <v>3.0000000000000001E-3</v>
      </c>
      <c r="N30" s="97">
        <v>3.4999999999498262E-3</v>
      </c>
      <c r="O30" s="93">
        <v>128074.100727</v>
      </c>
      <c r="P30" s="95">
        <v>101.15</v>
      </c>
      <c r="Q30" s="83"/>
      <c r="R30" s="93">
        <v>129.54695525899999</v>
      </c>
      <c r="S30" s="94">
        <v>1.8246071276215332E-4</v>
      </c>
      <c r="T30" s="94">
        <v>2.4524429343044259E-3</v>
      </c>
      <c r="U30" s="94">
        <f>R30/'סכום נכסי הקרן'!$C$42</f>
        <v>7.002382587908665E-4</v>
      </c>
    </row>
    <row r="31" spans="2:21">
      <c r="B31" s="86" t="s">
        <v>357</v>
      </c>
      <c r="C31" s="83" t="s">
        <v>358</v>
      </c>
      <c r="D31" s="96" t="s">
        <v>123</v>
      </c>
      <c r="E31" s="96" t="s">
        <v>314</v>
      </c>
      <c r="F31" s="83" t="s">
        <v>359</v>
      </c>
      <c r="G31" s="96" t="s">
        <v>132</v>
      </c>
      <c r="H31" s="83" t="s">
        <v>317</v>
      </c>
      <c r="I31" s="83" t="s">
        <v>318</v>
      </c>
      <c r="J31" s="83"/>
      <c r="K31" s="93">
        <v>15.559999999950936</v>
      </c>
      <c r="L31" s="96" t="s">
        <v>136</v>
      </c>
      <c r="M31" s="97">
        <v>2.07E-2</v>
      </c>
      <c r="N31" s="97">
        <v>9.6999999999793467E-3</v>
      </c>
      <c r="O31" s="93">
        <v>136722.29262299999</v>
      </c>
      <c r="P31" s="95">
        <v>116.87</v>
      </c>
      <c r="Q31" s="83"/>
      <c r="R31" s="93">
        <v>159.787343389</v>
      </c>
      <c r="S31" s="94">
        <v>2.0406312331791042E-4</v>
      </c>
      <c r="T31" s="94">
        <v>3.0249212766303422E-3</v>
      </c>
      <c r="U31" s="94">
        <f>R31/'סכום נכסי הקרן'!$C$42</f>
        <v>8.6369618558641023E-4</v>
      </c>
    </row>
    <row r="32" spans="2:21">
      <c r="B32" s="86" t="s">
        <v>360</v>
      </c>
      <c r="C32" s="83" t="s">
        <v>361</v>
      </c>
      <c r="D32" s="96" t="s">
        <v>123</v>
      </c>
      <c r="E32" s="96" t="s">
        <v>314</v>
      </c>
      <c r="F32" s="83" t="s">
        <v>362</v>
      </c>
      <c r="G32" s="96" t="s">
        <v>322</v>
      </c>
      <c r="H32" s="83" t="s">
        <v>330</v>
      </c>
      <c r="I32" s="83" t="s">
        <v>134</v>
      </c>
      <c r="J32" s="83"/>
      <c r="K32" s="93">
        <v>2.4600000000003965</v>
      </c>
      <c r="L32" s="96" t="s">
        <v>136</v>
      </c>
      <c r="M32" s="97">
        <v>0.05</v>
      </c>
      <c r="N32" s="97">
        <v>-4.0999999999965344E-3</v>
      </c>
      <c r="O32" s="93">
        <v>669491.526205</v>
      </c>
      <c r="P32" s="95">
        <v>120.68</v>
      </c>
      <c r="Q32" s="83"/>
      <c r="R32" s="93">
        <v>807.942375008</v>
      </c>
      <c r="S32" s="94">
        <v>2.1242862013093637E-4</v>
      </c>
      <c r="T32" s="94">
        <v>1.5295091767707528E-2</v>
      </c>
      <c r="U32" s="94">
        <f>R32/'סכום נכסי הקרן'!$C$42</f>
        <v>4.3671590794848482E-3</v>
      </c>
    </row>
    <row r="33" spans="2:21">
      <c r="B33" s="86" t="s">
        <v>363</v>
      </c>
      <c r="C33" s="83" t="s">
        <v>364</v>
      </c>
      <c r="D33" s="96" t="s">
        <v>123</v>
      </c>
      <c r="E33" s="96" t="s">
        <v>314</v>
      </c>
      <c r="F33" s="83" t="s">
        <v>362</v>
      </c>
      <c r="G33" s="96" t="s">
        <v>322</v>
      </c>
      <c r="H33" s="83" t="s">
        <v>330</v>
      </c>
      <c r="I33" s="83" t="s">
        <v>134</v>
      </c>
      <c r="J33" s="83"/>
      <c r="K33" s="93">
        <v>0.7100000000341834</v>
      </c>
      <c r="L33" s="96" t="s">
        <v>136</v>
      </c>
      <c r="M33" s="97">
        <v>1.6E-2</v>
      </c>
      <c r="N33" s="97">
        <v>-1.3999999998718119E-3</v>
      </c>
      <c r="O33" s="93">
        <v>18355.369268999999</v>
      </c>
      <c r="P33" s="95">
        <v>102</v>
      </c>
      <c r="Q33" s="83"/>
      <c r="R33" s="93">
        <v>18.722476616000002</v>
      </c>
      <c r="S33" s="94">
        <v>1.7487857332130111E-5</v>
      </c>
      <c r="T33" s="94">
        <v>3.544336908404425E-4</v>
      </c>
      <c r="U33" s="94">
        <f>R33/'סכום נכסי הקרן'!$C$42</f>
        <v>1.0120032848035427E-4</v>
      </c>
    </row>
    <row r="34" spans="2:21">
      <c r="B34" s="86" t="s">
        <v>365</v>
      </c>
      <c r="C34" s="83" t="s">
        <v>366</v>
      </c>
      <c r="D34" s="96" t="s">
        <v>123</v>
      </c>
      <c r="E34" s="96" t="s">
        <v>314</v>
      </c>
      <c r="F34" s="83" t="s">
        <v>362</v>
      </c>
      <c r="G34" s="96" t="s">
        <v>322</v>
      </c>
      <c r="H34" s="83" t="s">
        <v>330</v>
      </c>
      <c r="I34" s="83" t="s">
        <v>134</v>
      </c>
      <c r="J34" s="83"/>
      <c r="K34" s="93">
        <v>1.7300000000031288</v>
      </c>
      <c r="L34" s="96" t="s">
        <v>136</v>
      </c>
      <c r="M34" s="97">
        <v>6.9999999999999993E-3</v>
      </c>
      <c r="N34" s="97">
        <v>-2.8999999999895711E-3</v>
      </c>
      <c r="O34" s="93">
        <v>275192.20613000001</v>
      </c>
      <c r="P34" s="95">
        <v>104.53</v>
      </c>
      <c r="Q34" s="83"/>
      <c r="R34" s="93">
        <v>287.65841637</v>
      </c>
      <c r="S34" s="94">
        <v>9.6783338705576225E-5</v>
      </c>
      <c r="T34" s="94">
        <v>5.4456382190487367E-3</v>
      </c>
      <c r="U34" s="94">
        <f>R34/'סכום נכסי הקרן'!$C$42</f>
        <v>1.5548758224595404E-3</v>
      </c>
    </row>
    <row r="35" spans="2:21">
      <c r="B35" s="86" t="s">
        <v>367</v>
      </c>
      <c r="C35" s="83" t="s">
        <v>368</v>
      </c>
      <c r="D35" s="96" t="s">
        <v>123</v>
      </c>
      <c r="E35" s="96" t="s">
        <v>314</v>
      </c>
      <c r="F35" s="83" t="s">
        <v>362</v>
      </c>
      <c r="G35" s="96" t="s">
        <v>322</v>
      </c>
      <c r="H35" s="83" t="s">
        <v>330</v>
      </c>
      <c r="I35" s="83" t="s">
        <v>134</v>
      </c>
      <c r="J35" s="83"/>
      <c r="K35" s="93">
        <v>4.3100000000005281</v>
      </c>
      <c r="L35" s="96" t="s">
        <v>136</v>
      </c>
      <c r="M35" s="97">
        <v>6.0000000000000001E-3</v>
      </c>
      <c r="N35" s="97">
        <v>-3.0000000000117294E-3</v>
      </c>
      <c r="O35" s="93">
        <v>321972.62620900001</v>
      </c>
      <c r="P35" s="95">
        <v>105.92</v>
      </c>
      <c r="Q35" s="83"/>
      <c r="R35" s="93">
        <v>341.03338992200003</v>
      </c>
      <c r="S35" s="94">
        <v>1.6084714011651419E-4</v>
      </c>
      <c r="T35" s="94">
        <v>6.4560755272400775E-3</v>
      </c>
      <c r="U35" s="94">
        <f>R35/'סכום נכסי הקרן'!$C$42</f>
        <v>1.8433827848064188E-3</v>
      </c>
    </row>
    <row r="36" spans="2:21">
      <c r="B36" s="86" t="s">
        <v>369</v>
      </c>
      <c r="C36" s="83" t="s">
        <v>370</v>
      </c>
      <c r="D36" s="96" t="s">
        <v>123</v>
      </c>
      <c r="E36" s="96" t="s">
        <v>314</v>
      </c>
      <c r="F36" s="83" t="s">
        <v>362</v>
      </c>
      <c r="G36" s="96" t="s">
        <v>322</v>
      </c>
      <c r="H36" s="83" t="s">
        <v>330</v>
      </c>
      <c r="I36" s="83" t="s">
        <v>134</v>
      </c>
      <c r="J36" s="83"/>
      <c r="K36" s="93">
        <v>5.7900000000014353</v>
      </c>
      <c r="L36" s="96" t="s">
        <v>136</v>
      </c>
      <c r="M36" s="97">
        <v>1.7500000000000002E-2</v>
      </c>
      <c r="N36" s="97">
        <v>-2.5999999999969164E-3</v>
      </c>
      <c r="O36" s="93">
        <v>751549.438157</v>
      </c>
      <c r="P36" s="95">
        <v>112.19</v>
      </c>
      <c r="Q36" s="83"/>
      <c r="R36" s="93">
        <v>843.16332540099995</v>
      </c>
      <c r="S36" s="94">
        <v>1.8952749384479466E-4</v>
      </c>
      <c r="T36" s="94">
        <v>1.596185673148539E-2</v>
      </c>
      <c r="U36" s="94">
        <f>R36/'סכום נכסי הקרן'!$C$42</f>
        <v>4.5575383664919842E-3</v>
      </c>
    </row>
    <row r="37" spans="2:21">
      <c r="B37" s="86" t="s">
        <v>371</v>
      </c>
      <c r="C37" s="83" t="s">
        <v>372</v>
      </c>
      <c r="D37" s="96" t="s">
        <v>123</v>
      </c>
      <c r="E37" s="96" t="s">
        <v>314</v>
      </c>
      <c r="F37" s="83" t="s">
        <v>329</v>
      </c>
      <c r="G37" s="96" t="s">
        <v>322</v>
      </c>
      <c r="H37" s="83" t="s">
        <v>373</v>
      </c>
      <c r="I37" s="83" t="s">
        <v>134</v>
      </c>
      <c r="J37" s="83"/>
      <c r="K37" s="93">
        <v>0.56999999999839568</v>
      </c>
      <c r="L37" s="96" t="s">
        <v>136</v>
      </c>
      <c r="M37" s="97">
        <v>3.1E-2</v>
      </c>
      <c r="N37" s="97">
        <v>3.8000000000561578E-3</v>
      </c>
      <c r="O37" s="93">
        <v>89636.100374999995</v>
      </c>
      <c r="P37" s="95">
        <v>111.25</v>
      </c>
      <c r="Q37" s="83"/>
      <c r="R37" s="93">
        <v>99.720163487999997</v>
      </c>
      <c r="S37" s="94">
        <v>2.605437019016681E-4</v>
      </c>
      <c r="T37" s="94">
        <v>1.8877943512056231E-3</v>
      </c>
      <c r="U37" s="94">
        <f>R37/'סכום נכסי הקרן'!$C$42</f>
        <v>5.3901593833349879E-4</v>
      </c>
    </row>
    <row r="38" spans="2:21">
      <c r="B38" s="86" t="s">
        <v>374</v>
      </c>
      <c r="C38" s="83" t="s">
        <v>375</v>
      </c>
      <c r="D38" s="96" t="s">
        <v>123</v>
      </c>
      <c r="E38" s="96" t="s">
        <v>314</v>
      </c>
      <c r="F38" s="83" t="s">
        <v>329</v>
      </c>
      <c r="G38" s="96" t="s">
        <v>322</v>
      </c>
      <c r="H38" s="83" t="s">
        <v>373</v>
      </c>
      <c r="I38" s="83" t="s">
        <v>134</v>
      </c>
      <c r="J38" s="83"/>
      <c r="K38" s="93">
        <v>0.7099999999513642</v>
      </c>
      <c r="L38" s="96" t="s">
        <v>136</v>
      </c>
      <c r="M38" s="97">
        <v>4.2000000000000003E-2</v>
      </c>
      <c r="N38" s="97">
        <v>6.4000000001823857E-3</v>
      </c>
      <c r="O38" s="93">
        <v>5196.269155</v>
      </c>
      <c r="P38" s="95">
        <v>126.62</v>
      </c>
      <c r="Q38" s="83"/>
      <c r="R38" s="93">
        <v>6.5795156920000002</v>
      </c>
      <c r="S38" s="94">
        <v>9.9610266361231455E-5</v>
      </c>
      <c r="T38" s="94">
        <v>1.2455627951834467E-4</v>
      </c>
      <c r="U38" s="94">
        <f>R38/'סכום נכסי הקרן'!$C$42</f>
        <v>3.5564159749197859E-5</v>
      </c>
    </row>
    <row r="39" spans="2:21">
      <c r="B39" s="86" t="s">
        <v>376</v>
      </c>
      <c r="C39" s="83" t="s">
        <v>377</v>
      </c>
      <c r="D39" s="96" t="s">
        <v>123</v>
      </c>
      <c r="E39" s="96" t="s">
        <v>314</v>
      </c>
      <c r="F39" s="83" t="s">
        <v>378</v>
      </c>
      <c r="G39" s="96" t="s">
        <v>322</v>
      </c>
      <c r="H39" s="83" t="s">
        <v>373</v>
      </c>
      <c r="I39" s="83" t="s">
        <v>134</v>
      </c>
      <c r="J39" s="83"/>
      <c r="K39" s="93">
        <v>1.4299999999886648</v>
      </c>
      <c r="L39" s="96" t="s">
        <v>136</v>
      </c>
      <c r="M39" s="97">
        <v>3.85E-2</v>
      </c>
      <c r="N39" s="97">
        <v>-1.6000000000348763E-3</v>
      </c>
      <c r="O39" s="93">
        <v>49830.664398000001</v>
      </c>
      <c r="P39" s="95">
        <v>115.08</v>
      </c>
      <c r="Q39" s="83"/>
      <c r="R39" s="93">
        <v>57.345130555000011</v>
      </c>
      <c r="S39" s="94">
        <v>1.559890542972721E-4</v>
      </c>
      <c r="T39" s="94">
        <v>1.0855960293717846E-3</v>
      </c>
      <c r="U39" s="94">
        <f>R39/'סכום נכסי הקרן'!$C$42</f>
        <v>3.0996679381376993E-4</v>
      </c>
    </row>
    <row r="40" spans="2:21">
      <c r="B40" s="86" t="s">
        <v>379</v>
      </c>
      <c r="C40" s="83" t="s">
        <v>380</v>
      </c>
      <c r="D40" s="96" t="s">
        <v>123</v>
      </c>
      <c r="E40" s="96" t="s">
        <v>314</v>
      </c>
      <c r="F40" s="83" t="s">
        <v>378</v>
      </c>
      <c r="G40" s="96" t="s">
        <v>322</v>
      </c>
      <c r="H40" s="83" t="s">
        <v>373</v>
      </c>
      <c r="I40" s="83" t="s">
        <v>134</v>
      </c>
      <c r="J40" s="83"/>
      <c r="K40" s="93">
        <v>1.799999999990723</v>
      </c>
      <c r="L40" s="96" t="s">
        <v>136</v>
      </c>
      <c r="M40" s="97">
        <v>4.7500000000000001E-2</v>
      </c>
      <c r="N40" s="97">
        <v>-4.6999999999165062E-3</v>
      </c>
      <c r="O40" s="93">
        <v>32860.811278000001</v>
      </c>
      <c r="P40" s="95">
        <v>131.21</v>
      </c>
      <c r="Q40" s="83"/>
      <c r="R40" s="93">
        <v>43.116671187999998</v>
      </c>
      <c r="S40" s="94">
        <v>1.509598821292444E-4</v>
      </c>
      <c r="T40" s="94">
        <v>8.162382156673008E-4</v>
      </c>
      <c r="U40" s="94">
        <f>R40/'סכום נכסי הקרן'!$C$42</f>
        <v>2.3305791091100093E-4</v>
      </c>
    </row>
    <row r="41" spans="2:21">
      <c r="B41" s="86" t="s">
        <v>381</v>
      </c>
      <c r="C41" s="83" t="s">
        <v>382</v>
      </c>
      <c r="D41" s="96" t="s">
        <v>123</v>
      </c>
      <c r="E41" s="96" t="s">
        <v>314</v>
      </c>
      <c r="F41" s="83" t="s">
        <v>383</v>
      </c>
      <c r="G41" s="96" t="s">
        <v>384</v>
      </c>
      <c r="H41" s="83" t="s">
        <v>385</v>
      </c>
      <c r="I41" s="83" t="s">
        <v>318</v>
      </c>
      <c r="J41" s="83"/>
      <c r="K41" s="93">
        <v>1.6400000000394808</v>
      </c>
      <c r="L41" s="96" t="s">
        <v>136</v>
      </c>
      <c r="M41" s="97">
        <v>3.6400000000000002E-2</v>
      </c>
      <c r="N41" s="97">
        <v>-6.0000000023329597E-4</v>
      </c>
      <c r="O41" s="93">
        <v>9460.6442939999997</v>
      </c>
      <c r="P41" s="95">
        <v>117.8</v>
      </c>
      <c r="Q41" s="83"/>
      <c r="R41" s="93">
        <v>11.144639129</v>
      </c>
      <c r="S41" s="94">
        <v>1.7162166519727891E-4</v>
      </c>
      <c r="T41" s="94">
        <v>2.1097826214939064E-4</v>
      </c>
      <c r="U41" s="94">
        <f>R41/'סכום נכסי הקרן'!$C$42</f>
        <v>6.0239954562740372E-5</v>
      </c>
    </row>
    <row r="42" spans="2:21">
      <c r="B42" s="86" t="s">
        <v>386</v>
      </c>
      <c r="C42" s="83" t="s">
        <v>387</v>
      </c>
      <c r="D42" s="96" t="s">
        <v>123</v>
      </c>
      <c r="E42" s="96" t="s">
        <v>314</v>
      </c>
      <c r="F42" s="83" t="s">
        <v>335</v>
      </c>
      <c r="G42" s="96" t="s">
        <v>322</v>
      </c>
      <c r="H42" s="83" t="s">
        <v>373</v>
      </c>
      <c r="I42" s="83" t="s">
        <v>134</v>
      </c>
      <c r="J42" s="83"/>
      <c r="K42" s="93">
        <v>0.85999999999981602</v>
      </c>
      <c r="L42" s="96" t="s">
        <v>136</v>
      </c>
      <c r="M42" s="97">
        <v>3.4000000000000002E-2</v>
      </c>
      <c r="N42" s="97">
        <v>-3.3999999999650217E-3</v>
      </c>
      <c r="O42" s="93">
        <v>100843.40105299999</v>
      </c>
      <c r="P42" s="95">
        <v>107.73</v>
      </c>
      <c r="Q42" s="83"/>
      <c r="R42" s="93">
        <v>108.638591107</v>
      </c>
      <c r="S42" s="94">
        <v>1.1281992420936138E-4</v>
      </c>
      <c r="T42" s="94">
        <v>2.0566283832798931E-3</v>
      </c>
      <c r="U42" s="94">
        <f>R42/'סכום נכסי הקרן'!$C$42</f>
        <v>5.8722258444567803E-4</v>
      </c>
    </row>
    <row r="43" spans="2:21">
      <c r="B43" s="86" t="s">
        <v>388</v>
      </c>
      <c r="C43" s="83" t="s">
        <v>389</v>
      </c>
      <c r="D43" s="96" t="s">
        <v>123</v>
      </c>
      <c r="E43" s="96" t="s">
        <v>314</v>
      </c>
      <c r="F43" s="83" t="s">
        <v>390</v>
      </c>
      <c r="G43" s="96" t="s">
        <v>384</v>
      </c>
      <c r="H43" s="83" t="s">
        <v>373</v>
      </c>
      <c r="I43" s="83" t="s">
        <v>134</v>
      </c>
      <c r="J43" s="83"/>
      <c r="K43" s="93">
        <v>5.5300000000031311</v>
      </c>
      <c r="L43" s="96" t="s">
        <v>136</v>
      </c>
      <c r="M43" s="97">
        <v>8.3000000000000001E-3</v>
      </c>
      <c r="N43" s="97">
        <v>-3.7999999999951822E-3</v>
      </c>
      <c r="O43" s="93">
        <v>535640.14527199999</v>
      </c>
      <c r="P43" s="95">
        <v>108.51</v>
      </c>
      <c r="Q43" s="83"/>
      <c r="R43" s="93">
        <v>581.22312200600004</v>
      </c>
      <c r="S43" s="94">
        <v>3.4976652109738529E-4</v>
      </c>
      <c r="T43" s="94">
        <v>1.1003087922585092E-2</v>
      </c>
      <c r="U43" s="94">
        <f>R43/'סכום נכסי הקרן'!$C$42</f>
        <v>3.1416768237337465E-3</v>
      </c>
    </row>
    <row r="44" spans="2:21">
      <c r="B44" s="86" t="s">
        <v>391</v>
      </c>
      <c r="C44" s="83" t="s">
        <v>392</v>
      </c>
      <c r="D44" s="96" t="s">
        <v>123</v>
      </c>
      <c r="E44" s="96" t="s">
        <v>314</v>
      </c>
      <c r="F44" s="83" t="s">
        <v>390</v>
      </c>
      <c r="G44" s="96" t="s">
        <v>384</v>
      </c>
      <c r="H44" s="83" t="s">
        <v>373</v>
      </c>
      <c r="I44" s="83" t="s">
        <v>134</v>
      </c>
      <c r="J44" s="83"/>
      <c r="K44" s="93">
        <v>9.3200000000005119</v>
      </c>
      <c r="L44" s="96" t="s">
        <v>136</v>
      </c>
      <c r="M44" s="97">
        <v>1.6500000000000001E-2</v>
      </c>
      <c r="N44" s="97">
        <v>3.7000000000019153E-3</v>
      </c>
      <c r="O44" s="93">
        <v>274258.488969</v>
      </c>
      <c r="P44" s="95">
        <v>114.26</v>
      </c>
      <c r="Q44" s="83"/>
      <c r="R44" s="93">
        <v>313.367748162</v>
      </c>
      <c r="S44" s="94">
        <v>1.8784442029889798E-4</v>
      </c>
      <c r="T44" s="94">
        <v>5.9323395002399693E-3</v>
      </c>
      <c r="U44" s="94">
        <f>R44/'סכום נכסי הקרן'!$C$42</f>
        <v>1.6938420968325234E-3</v>
      </c>
    </row>
    <row r="45" spans="2:21">
      <c r="B45" s="86" t="s">
        <v>393</v>
      </c>
      <c r="C45" s="83" t="s">
        <v>394</v>
      </c>
      <c r="D45" s="96" t="s">
        <v>123</v>
      </c>
      <c r="E45" s="96" t="s">
        <v>314</v>
      </c>
      <c r="F45" s="83" t="s">
        <v>395</v>
      </c>
      <c r="G45" s="96" t="s">
        <v>132</v>
      </c>
      <c r="H45" s="83" t="s">
        <v>373</v>
      </c>
      <c r="I45" s="83" t="s">
        <v>134</v>
      </c>
      <c r="J45" s="83"/>
      <c r="K45" s="93">
        <v>9.2299999999325699</v>
      </c>
      <c r="L45" s="96" t="s">
        <v>136</v>
      </c>
      <c r="M45" s="97">
        <v>2.6499999999999999E-2</v>
      </c>
      <c r="N45" s="97">
        <v>3.1999999998462143E-3</v>
      </c>
      <c r="O45" s="93">
        <v>27098.310259999995</v>
      </c>
      <c r="P45" s="95">
        <v>124.78</v>
      </c>
      <c r="Q45" s="83"/>
      <c r="R45" s="93">
        <v>33.813271436000001</v>
      </c>
      <c r="S45" s="94">
        <v>2.3304627345748401E-5</v>
      </c>
      <c r="T45" s="94">
        <v>6.4011630727365035E-4</v>
      </c>
      <c r="U45" s="94">
        <f>R45/'סכום נכסי הקרן'!$C$42</f>
        <v>1.8277038056996444E-4</v>
      </c>
    </row>
    <row r="46" spans="2:21">
      <c r="B46" s="86" t="s">
        <v>396</v>
      </c>
      <c r="C46" s="83" t="s">
        <v>397</v>
      </c>
      <c r="D46" s="96" t="s">
        <v>123</v>
      </c>
      <c r="E46" s="96" t="s">
        <v>314</v>
      </c>
      <c r="F46" s="83" t="s">
        <v>398</v>
      </c>
      <c r="G46" s="96" t="s">
        <v>384</v>
      </c>
      <c r="H46" s="83" t="s">
        <v>385</v>
      </c>
      <c r="I46" s="83" t="s">
        <v>318</v>
      </c>
      <c r="J46" s="83"/>
      <c r="K46" s="93">
        <v>2.7400000000041027</v>
      </c>
      <c r="L46" s="96" t="s">
        <v>136</v>
      </c>
      <c r="M46" s="97">
        <v>6.5000000000000006E-3</v>
      </c>
      <c r="N46" s="97">
        <v>-2.8000000000084151E-3</v>
      </c>
      <c r="O46" s="93">
        <v>183963.299639</v>
      </c>
      <c r="P46" s="95">
        <v>103.35</v>
      </c>
      <c r="Q46" s="83"/>
      <c r="R46" s="93">
        <v>190.126067003</v>
      </c>
      <c r="S46" s="94">
        <v>2.0309889128828916E-4</v>
      </c>
      <c r="T46" s="94">
        <v>3.5992612000520473E-3</v>
      </c>
      <c r="U46" s="94">
        <f>R46/'סכום נכסי הקרן'!$C$42</f>
        <v>1.0276856437325429E-3</v>
      </c>
    </row>
    <row r="47" spans="2:21">
      <c r="B47" s="86" t="s">
        <v>399</v>
      </c>
      <c r="C47" s="83" t="s">
        <v>400</v>
      </c>
      <c r="D47" s="96" t="s">
        <v>123</v>
      </c>
      <c r="E47" s="96" t="s">
        <v>314</v>
      </c>
      <c r="F47" s="83" t="s">
        <v>398</v>
      </c>
      <c r="G47" s="96" t="s">
        <v>384</v>
      </c>
      <c r="H47" s="83" t="s">
        <v>373</v>
      </c>
      <c r="I47" s="83" t="s">
        <v>134</v>
      </c>
      <c r="J47" s="83"/>
      <c r="K47" s="93">
        <v>5.3999999999988564</v>
      </c>
      <c r="L47" s="96" t="s">
        <v>136</v>
      </c>
      <c r="M47" s="97">
        <v>1.34E-2</v>
      </c>
      <c r="N47" s="97">
        <v>9.9999999996495606E-5</v>
      </c>
      <c r="O47" s="93">
        <v>1216299.4648449998</v>
      </c>
      <c r="P47" s="95">
        <v>109.39</v>
      </c>
      <c r="Q47" s="93">
        <v>67.726311556999988</v>
      </c>
      <c r="R47" s="93">
        <v>1398.2362961489998</v>
      </c>
      <c r="S47" s="94">
        <v>3.3377694594253468E-4</v>
      </c>
      <c r="T47" s="94">
        <v>2.646989825521489E-2</v>
      </c>
      <c r="U47" s="94">
        <f>R47/'סכום נכסי הקרן'!$C$42</f>
        <v>7.5578661608532507E-3</v>
      </c>
    </row>
    <row r="48" spans="2:21">
      <c r="B48" s="86" t="s">
        <v>401</v>
      </c>
      <c r="C48" s="83" t="s">
        <v>402</v>
      </c>
      <c r="D48" s="96" t="s">
        <v>123</v>
      </c>
      <c r="E48" s="96" t="s">
        <v>314</v>
      </c>
      <c r="F48" s="83" t="s">
        <v>398</v>
      </c>
      <c r="G48" s="96" t="s">
        <v>384</v>
      </c>
      <c r="H48" s="83" t="s">
        <v>373</v>
      </c>
      <c r="I48" s="83" t="s">
        <v>134</v>
      </c>
      <c r="J48" s="83"/>
      <c r="K48" s="93">
        <v>6.2699999999996123</v>
      </c>
      <c r="L48" s="96" t="s">
        <v>136</v>
      </c>
      <c r="M48" s="97">
        <v>1.77E-2</v>
      </c>
      <c r="N48" s="97">
        <v>2.69999999999612E-3</v>
      </c>
      <c r="O48" s="93">
        <v>559999.87771599996</v>
      </c>
      <c r="P48" s="95">
        <v>110.45</v>
      </c>
      <c r="Q48" s="83"/>
      <c r="R48" s="93">
        <v>618.51986211200006</v>
      </c>
      <c r="S48" s="94">
        <v>2.3019959448523865E-4</v>
      </c>
      <c r="T48" s="94">
        <v>1.1709149493562799E-2</v>
      </c>
      <c r="U48" s="94">
        <f>R48/'סכום נכסי הקרן'!$C$42</f>
        <v>3.343276346456505E-3</v>
      </c>
    </row>
    <row r="49" spans="2:21">
      <c r="B49" s="86" t="s">
        <v>403</v>
      </c>
      <c r="C49" s="83" t="s">
        <v>404</v>
      </c>
      <c r="D49" s="96" t="s">
        <v>123</v>
      </c>
      <c r="E49" s="96" t="s">
        <v>314</v>
      </c>
      <c r="F49" s="83" t="s">
        <v>398</v>
      </c>
      <c r="G49" s="96" t="s">
        <v>384</v>
      </c>
      <c r="H49" s="83" t="s">
        <v>373</v>
      </c>
      <c r="I49" s="83" t="s">
        <v>134</v>
      </c>
      <c r="J49" s="83"/>
      <c r="K49" s="93">
        <v>9.5999999999938836</v>
      </c>
      <c r="L49" s="96" t="s">
        <v>136</v>
      </c>
      <c r="M49" s="97">
        <v>2.4799999999999999E-2</v>
      </c>
      <c r="N49" s="97">
        <v>7.8999999999847109E-3</v>
      </c>
      <c r="O49" s="93">
        <v>277279.235606</v>
      </c>
      <c r="P49" s="95">
        <v>117.95</v>
      </c>
      <c r="Q49" s="83"/>
      <c r="R49" s="93">
        <v>327.05085895000002</v>
      </c>
      <c r="S49" s="94">
        <v>2.3182680797985389E-4</v>
      </c>
      <c r="T49" s="94">
        <v>6.1913733640945497E-3</v>
      </c>
      <c r="U49" s="94">
        <f>R49/'סכום נכסי הקרן'!$C$42</f>
        <v>1.7678032150531388E-3</v>
      </c>
    </row>
    <row r="50" spans="2:21">
      <c r="B50" s="86" t="s">
        <v>405</v>
      </c>
      <c r="C50" s="83" t="s">
        <v>406</v>
      </c>
      <c r="D50" s="96" t="s">
        <v>123</v>
      </c>
      <c r="E50" s="96" t="s">
        <v>314</v>
      </c>
      <c r="F50" s="83" t="s">
        <v>362</v>
      </c>
      <c r="G50" s="96" t="s">
        <v>322</v>
      </c>
      <c r="H50" s="83" t="s">
        <v>373</v>
      </c>
      <c r="I50" s="83" t="s">
        <v>134</v>
      </c>
      <c r="J50" s="83"/>
      <c r="K50" s="93">
        <v>2.3199999999929739</v>
      </c>
      <c r="L50" s="96" t="s">
        <v>136</v>
      </c>
      <c r="M50" s="97">
        <v>4.2000000000000003E-2</v>
      </c>
      <c r="N50" s="97">
        <v>-4.7000000000340372E-3</v>
      </c>
      <c r="O50" s="93">
        <v>77985.975865999993</v>
      </c>
      <c r="P50" s="95">
        <v>116.79</v>
      </c>
      <c r="Q50" s="83"/>
      <c r="R50" s="93">
        <v>91.079819426999975</v>
      </c>
      <c r="S50" s="94">
        <v>7.8163093435725347E-5</v>
      </c>
      <c r="T50" s="94">
        <v>1.724224696480862E-3</v>
      </c>
      <c r="U50" s="94">
        <f>R50/'סכום נכסי הקרן'!$C$42</f>
        <v>4.9231241320214813E-4</v>
      </c>
    </row>
    <row r="51" spans="2:21">
      <c r="B51" s="86" t="s">
        <v>407</v>
      </c>
      <c r="C51" s="83" t="s">
        <v>408</v>
      </c>
      <c r="D51" s="96" t="s">
        <v>123</v>
      </c>
      <c r="E51" s="96" t="s">
        <v>314</v>
      </c>
      <c r="F51" s="83" t="s">
        <v>362</v>
      </c>
      <c r="G51" s="96" t="s">
        <v>322</v>
      </c>
      <c r="H51" s="83" t="s">
        <v>373</v>
      </c>
      <c r="I51" s="83" t="s">
        <v>134</v>
      </c>
      <c r="J51" s="83"/>
      <c r="K51" s="93">
        <v>0.7300000000000646</v>
      </c>
      <c r="L51" s="96" t="s">
        <v>136</v>
      </c>
      <c r="M51" s="97">
        <v>4.0999999999999995E-2</v>
      </c>
      <c r="N51" s="97">
        <v>7.1999999999982798E-3</v>
      </c>
      <c r="O51" s="93">
        <v>360926.12225199997</v>
      </c>
      <c r="P51" s="95">
        <v>128.9</v>
      </c>
      <c r="Q51" s="83"/>
      <c r="R51" s="93">
        <v>465.233754089</v>
      </c>
      <c r="S51" s="94">
        <v>2.3162677522880551E-4</v>
      </c>
      <c r="T51" s="94">
        <v>8.8073025779293653E-3</v>
      </c>
      <c r="U51" s="94">
        <f>R51/'סכום נכסי הקרן'!$C$42</f>
        <v>2.5147211931203384E-3</v>
      </c>
    </row>
    <row r="52" spans="2:21">
      <c r="B52" s="86" t="s">
        <v>409</v>
      </c>
      <c r="C52" s="83" t="s">
        <v>410</v>
      </c>
      <c r="D52" s="96" t="s">
        <v>123</v>
      </c>
      <c r="E52" s="96" t="s">
        <v>314</v>
      </c>
      <c r="F52" s="83" t="s">
        <v>362</v>
      </c>
      <c r="G52" s="96" t="s">
        <v>322</v>
      </c>
      <c r="H52" s="83" t="s">
        <v>373</v>
      </c>
      <c r="I52" s="83" t="s">
        <v>134</v>
      </c>
      <c r="J52" s="83"/>
      <c r="K52" s="93">
        <v>1.8899999999997334</v>
      </c>
      <c r="L52" s="96" t="s">
        <v>136</v>
      </c>
      <c r="M52" s="97">
        <v>0.04</v>
      </c>
      <c r="N52" s="97">
        <v>-4.9999999999852159E-3</v>
      </c>
      <c r="O52" s="93">
        <v>290895.05242099997</v>
      </c>
      <c r="P52" s="95">
        <v>116.27</v>
      </c>
      <c r="Q52" s="83"/>
      <c r="R52" s="93">
        <v>338.22367608100006</v>
      </c>
      <c r="S52" s="94">
        <v>1.3353005248270167E-4</v>
      </c>
      <c r="T52" s="94">
        <v>6.4028850617212137E-3</v>
      </c>
      <c r="U52" s="94">
        <f>R52/'סכום נכסי הקרן'!$C$42</f>
        <v>1.8281954797571501E-3</v>
      </c>
    </row>
    <row r="53" spans="2:21">
      <c r="B53" s="86" t="s">
        <v>411</v>
      </c>
      <c r="C53" s="83" t="s">
        <v>412</v>
      </c>
      <c r="D53" s="96" t="s">
        <v>123</v>
      </c>
      <c r="E53" s="96" t="s">
        <v>314</v>
      </c>
      <c r="F53" s="83" t="s">
        <v>413</v>
      </c>
      <c r="G53" s="96" t="s">
        <v>384</v>
      </c>
      <c r="H53" s="83" t="s">
        <v>414</v>
      </c>
      <c r="I53" s="83" t="s">
        <v>318</v>
      </c>
      <c r="J53" s="83"/>
      <c r="K53" s="93">
        <v>4.5400000000012888</v>
      </c>
      <c r="L53" s="96" t="s">
        <v>136</v>
      </c>
      <c r="M53" s="97">
        <v>2.3399999999999997E-2</v>
      </c>
      <c r="N53" s="97">
        <v>2.000000000004774E-3</v>
      </c>
      <c r="O53" s="93">
        <v>744921.58502499992</v>
      </c>
      <c r="P53" s="95">
        <v>112.48</v>
      </c>
      <c r="Q53" s="83"/>
      <c r="R53" s="93">
        <v>837.88784894800017</v>
      </c>
      <c r="S53" s="94">
        <v>2.2524210793814452E-4</v>
      </c>
      <c r="T53" s="94">
        <v>1.5861987113350542E-2</v>
      </c>
      <c r="U53" s="94">
        <f>R53/'סכום נכסי הקרן'!$C$42</f>
        <v>4.5290229109310621E-3</v>
      </c>
    </row>
    <row r="54" spans="2:21">
      <c r="B54" s="86" t="s">
        <v>415</v>
      </c>
      <c r="C54" s="83" t="s">
        <v>416</v>
      </c>
      <c r="D54" s="96" t="s">
        <v>123</v>
      </c>
      <c r="E54" s="96" t="s">
        <v>314</v>
      </c>
      <c r="F54" s="83" t="s">
        <v>413</v>
      </c>
      <c r="G54" s="96" t="s">
        <v>384</v>
      </c>
      <c r="H54" s="83" t="s">
        <v>414</v>
      </c>
      <c r="I54" s="83" t="s">
        <v>318</v>
      </c>
      <c r="J54" s="83"/>
      <c r="K54" s="93">
        <v>1.5899999999949597</v>
      </c>
      <c r="L54" s="96" t="s">
        <v>136</v>
      </c>
      <c r="M54" s="97">
        <v>0.03</v>
      </c>
      <c r="N54" s="97">
        <v>-4.7000000000000011E-3</v>
      </c>
      <c r="O54" s="93">
        <v>182480.59258999999</v>
      </c>
      <c r="P54" s="95">
        <v>108.72</v>
      </c>
      <c r="Q54" s="83"/>
      <c r="R54" s="93">
        <v>198.3929085</v>
      </c>
      <c r="S54" s="94">
        <v>4.333969549906231E-4</v>
      </c>
      <c r="T54" s="94">
        <v>3.7557601079406893E-3</v>
      </c>
      <c r="U54" s="94">
        <f>R54/'סכום נכסי הקרן'!$C$42</f>
        <v>1.0723702809282689E-3</v>
      </c>
    </row>
    <row r="55" spans="2:21">
      <c r="B55" s="86" t="s">
        <v>417</v>
      </c>
      <c r="C55" s="83" t="s">
        <v>418</v>
      </c>
      <c r="D55" s="96" t="s">
        <v>123</v>
      </c>
      <c r="E55" s="96" t="s">
        <v>314</v>
      </c>
      <c r="F55" s="83" t="s">
        <v>413</v>
      </c>
      <c r="G55" s="96" t="s">
        <v>384</v>
      </c>
      <c r="H55" s="83" t="s">
        <v>414</v>
      </c>
      <c r="I55" s="83" t="s">
        <v>318</v>
      </c>
      <c r="J55" s="83"/>
      <c r="K55" s="93">
        <v>8.4700000000151565</v>
      </c>
      <c r="L55" s="96" t="s">
        <v>136</v>
      </c>
      <c r="M55" s="97">
        <v>6.5000000000000006E-3</v>
      </c>
      <c r="N55" s="97">
        <v>6.7999999999718008E-3</v>
      </c>
      <c r="O55" s="93">
        <v>113606.266932</v>
      </c>
      <c r="P55" s="95">
        <v>99.89</v>
      </c>
      <c r="Q55" s="83"/>
      <c r="R55" s="93">
        <v>113.481303924</v>
      </c>
      <c r="S55" s="94">
        <v>3.7868755643999998E-4</v>
      </c>
      <c r="T55" s="94">
        <v>2.1483053880166914E-3</v>
      </c>
      <c r="U55" s="94">
        <f>R55/'סכום נכסי הקרן'!$C$42</f>
        <v>6.1339882906694793E-4</v>
      </c>
    </row>
    <row r="56" spans="2:21">
      <c r="B56" s="86" t="s">
        <v>419</v>
      </c>
      <c r="C56" s="83" t="s">
        <v>420</v>
      </c>
      <c r="D56" s="96" t="s">
        <v>123</v>
      </c>
      <c r="E56" s="96" t="s">
        <v>314</v>
      </c>
      <c r="F56" s="83" t="s">
        <v>421</v>
      </c>
      <c r="G56" s="96" t="s">
        <v>384</v>
      </c>
      <c r="H56" s="83" t="s">
        <v>422</v>
      </c>
      <c r="I56" s="83" t="s">
        <v>134</v>
      </c>
      <c r="J56" s="83"/>
      <c r="K56" s="93">
        <v>1.4800000000003191</v>
      </c>
      <c r="L56" s="96" t="s">
        <v>136</v>
      </c>
      <c r="M56" s="97">
        <v>4.8000000000000001E-2</v>
      </c>
      <c r="N56" s="97">
        <v>-5.1999999999968131E-3</v>
      </c>
      <c r="O56" s="93">
        <v>553561.784567</v>
      </c>
      <c r="P56" s="95">
        <v>113.33</v>
      </c>
      <c r="Q56" s="83"/>
      <c r="R56" s="93">
        <v>627.35161498499997</v>
      </c>
      <c r="S56" s="94">
        <v>4.5240738417007509E-4</v>
      </c>
      <c r="T56" s="94">
        <v>1.187634269302942E-2</v>
      </c>
      <c r="U56" s="94">
        <f>R56/'סכום נכסי הקרן'!$C$42</f>
        <v>3.3910144908343215E-3</v>
      </c>
    </row>
    <row r="57" spans="2:21">
      <c r="B57" s="86" t="s">
        <v>423</v>
      </c>
      <c r="C57" s="83" t="s">
        <v>424</v>
      </c>
      <c r="D57" s="96" t="s">
        <v>123</v>
      </c>
      <c r="E57" s="96" t="s">
        <v>314</v>
      </c>
      <c r="F57" s="83" t="s">
        <v>421</v>
      </c>
      <c r="G57" s="96" t="s">
        <v>384</v>
      </c>
      <c r="H57" s="83" t="s">
        <v>422</v>
      </c>
      <c r="I57" s="83" t="s">
        <v>134</v>
      </c>
      <c r="J57" s="83"/>
      <c r="K57" s="93">
        <v>1</v>
      </c>
      <c r="L57" s="96" t="s">
        <v>136</v>
      </c>
      <c r="M57" s="97">
        <v>4.9000000000000002E-2</v>
      </c>
      <c r="N57" s="97">
        <v>-1.6999999999362128E-3</v>
      </c>
      <c r="O57" s="93">
        <v>35598.724087000002</v>
      </c>
      <c r="P57" s="95">
        <v>114.5</v>
      </c>
      <c r="Q57" s="83"/>
      <c r="R57" s="93">
        <v>40.760539178000002</v>
      </c>
      <c r="S57" s="94">
        <v>3.5939478502101116E-4</v>
      </c>
      <c r="T57" s="94">
        <v>7.7163447111259012E-4</v>
      </c>
      <c r="U57" s="94">
        <f>R57/'סכום נכסי הקרן'!$C$42</f>
        <v>2.2032234508573463E-4</v>
      </c>
    </row>
    <row r="58" spans="2:21">
      <c r="B58" s="86" t="s">
        <v>425</v>
      </c>
      <c r="C58" s="83" t="s">
        <v>426</v>
      </c>
      <c r="D58" s="96" t="s">
        <v>123</v>
      </c>
      <c r="E58" s="96" t="s">
        <v>314</v>
      </c>
      <c r="F58" s="83" t="s">
        <v>421</v>
      </c>
      <c r="G58" s="96" t="s">
        <v>384</v>
      </c>
      <c r="H58" s="83" t="s">
        <v>422</v>
      </c>
      <c r="I58" s="83" t="s">
        <v>134</v>
      </c>
      <c r="J58" s="83"/>
      <c r="K58" s="93">
        <v>5.3900000000011472</v>
      </c>
      <c r="L58" s="96" t="s">
        <v>136</v>
      </c>
      <c r="M58" s="97">
        <v>3.2000000000000001E-2</v>
      </c>
      <c r="N58" s="97">
        <v>1.1000000000025193E-3</v>
      </c>
      <c r="O58" s="93">
        <v>595872.86023400002</v>
      </c>
      <c r="P58" s="95">
        <v>119.9</v>
      </c>
      <c r="Q58" s="83"/>
      <c r="R58" s="93">
        <v>714.45159606200014</v>
      </c>
      <c r="S58" s="94">
        <v>3.6121913235201403E-4</v>
      </c>
      <c r="T58" s="94">
        <v>1.3525225391532659E-2</v>
      </c>
      <c r="U58" s="94">
        <f>R58/'סכום נכסי הקרן'!$C$42</f>
        <v>3.8618147421265172E-3</v>
      </c>
    </row>
    <row r="59" spans="2:21">
      <c r="B59" s="86" t="s">
        <v>427</v>
      </c>
      <c r="C59" s="83" t="s">
        <v>428</v>
      </c>
      <c r="D59" s="96" t="s">
        <v>123</v>
      </c>
      <c r="E59" s="96" t="s">
        <v>314</v>
      </c>
      <c r="F59" s="83" t="s">
        <v>421</v>
      </c>
      <c r="G59" s="96" t="s">
        <v>384</v>
      </c>
      <c r="H59" s="83" t="s">
        <v>422</v>
      </c>
      <c r="I59" s="83" t="s">
        <v>134</v>
      </c>
      <c r="J59" s="83"/>
      <c r="K59" s="93">
        <v>7.8299999999966747</v>
      </c>
      <c r="L59" s="96" t="s">
        <v>136</v>
      </c>
      <c r="M59" s="97">
        <v>1.1399999999999999E-2</v>
      </c>
      <c r="N59" s="97">
        <v>6.3999999999919729E-3</v>
      </c>
      <c r="O59" s="93">
        <v>337737.82335100003</v>
      </c>
      <c r="P59" s="95">
        <v>103.28</v>
      </c>
      <c r="Q59" s="83"/>
      <c r="R59" s="93">
        <v>348.81562395200001</v>
      </c>
      <c r="S59" s="94">
        <v>3.3676658850973797E-4</v>
      </c>
      <c r="T59" s="94">
        <v>6.6034003703583106E-3</v>
      </c>
      <c r="U59" s="94">
        <f>R59/'סכום נכסי הקרן'!$C$42</f>
        <v>1.8854479803625424E-3</v>
      </c>
    </row>
    <row r="60" spans="2:21">
      <c r="B60" s="86" t="s">
        <v>429</v>
      </c>
      <c r="C60" s="83" t="s">
        <v>430</v>
      </c>
      <c r="D60" s="96" t="s">
        <v>123</v>
      </c>
      <c r="E60" s="96" t="s">
        <v>314</v>
      </c>
      <c r="F60" s="83" t="s">
        <v>431</v>
      </c>
      <c r="G60" s="96" t="s">
        <v>384</v>
      </c>
      <c r="H60" s="83" t="s">
        <v>414</v>
      </c>
      <c r="I60" s="83" t="s">
        <v>318</v>
      </c>
      <c r="J60" s="83"/>
      <c r="K60" s="93">
        <v>6.2700000000005867</v>
      </c>
      <c r="L60" s="96" t="s">
        <v>136</v>
      </c>
      <c r="M60" s="97">
        <v>1.8200000000000001E-2</v>
      </c>
      <c r="N60" s="97">
        <v>2.9000000000117426E-3</v>
      </c>
      <c r="O60" s="93">
        <v>184365.47259100003</v>
      </c>
      <c r="P60" s="95">
        <v>110.86</v>
      </c>
      <c r="Q60" s="83"/>
      <c r="R60" s="93">
        <v>204.38756884399999</v>
      </c>
      <c r="S60" s="94">
        <v>4.1029369665294317E-4</v>
      </c>
      <c r="T60" s="94">
        <v>3.869244538159873E-3</v>
      </c>
      <c r="U60" s="94">
        <f>R60/'סכום נכסי הקרן'!$C$42</f>
        <v>1.1047731306357968E-3</v>
      </c>
    </row>
    <row r="61" spans="2:21">
      <c r="B61" s="86" t="s">
        <v>432</v>
      </c>
      <c r="C61" s="83" t="s">
        <v>433</v>
      </c>
      <c r="D61" s="96" t="s">
        <v>123</v>
      </c>
      <c r="E61" s="96" t="s">
        <v>314</v>
      </c>
      <c r="F61" s="83" t="s">
        <v>431</v>
      </c>
      <c r="G61" s="96" t="s">
        <v>384</v>
      </c>
      <c r="H61" s="83" t="s">
        <v>414</v>
      </c>
      <c r="I61" s="83" t="s">
        <v>318</v>
      </c>
      <c r="J61" s="83"/>
      <c r="K61" s="93">
        <v>7.0700000001738301</v>
      </c>
      <c r="L61" s="96" t="s">
        <v>136</v>
      </c>
      <c r="M61" s="97">
        <v>7.8000000000000005E-3</v>
      </c>
      <c r="N61" s="97">
        <v>4.8999999999530183E-3</v>
      </c>
      <c r="O61" s="93">
        <v>10426.680871</v>
      </c>
      <c r="P61" s="95">
        <v>102.07</v>
      </c>
      <c r="Q61" s="83"/>
      <c r="R61" s="93">
        <v>10.642513445000001</v>
      </c>
      <c r="S61" s="94">
        <v>2.1722251814583335E-5</v>
      </c>
      <c r="T61" s="94">
        <v>2.0147256142955049E-4</v>
      </c>
      <c r="U61" s="94">
        <f>R61/'סכום נכסי הקרן'!$C$42</f>
        <v>5.7525821961511945E-5</v>
      </c>
    </row>
    <row r="62" spans="2:21">
      <c r="B62" s="86" t="s">
        <v>434</v>
      </c>
      <c r="C62" s="83" t="s">
        <v>435</v>
      </c>
      <c r="D62" s="96" t="s">
        <v>123</v>
      </c>
      <c r="E62" s="96" t="s">
        <v>314</v>
      </c>
      <c r="F62" s="83" t="s">
        <v>431</v>
      </c>
      <c r="G62" s="96" t="s">
        <v>384</v>
      </c>
      <c r="H62" s="83" t="s">
        <v>414</v>
      </c>
      <c r="I62" s="83" t="s">
        <v>318</v>
      </c>
      <c r="J62" s="83"/>
      <c r="K62" s="93">
        <v>5.2899999999928848</v>
      </c>
      <c r="L62" s="96" t="s">
        <v>136</v>
      </c>
      <c r="M62" s="97">
        <v>2E-3</v>
      </c>
      <c r="N62" s="97">
        <v>7.0000000001123395E-4</v>
      </c>
      <c r="O62" s="93">
        <v>133136.08975799999</v>
      </c>
      <c r="P62" s="95">
        <v>100.29</v>
      </c>
      <c r="Q62" s="83"/>
      <c r="R62" s="93">
        <v>133.52218625500001</v>
      </c>
      <c r="S62" s="94">
        <v>3.5502957268799997E-4</v>
      </c>
      <c r="T62" s="94">
        <v>2.5276977108360486E-3</v>
      </c>
      <c r="U62" s="94">
        <f>R62/'סכום נכסי הקרן'!$C$42</f>
        <v>7.2172551663776338E-4</v>
      </c>
    </row>
    <row r="63" spans="2:21">
      <c r="B63" s="86" t="s">
        <v>436</v>
      </c>
      <c r="C63" s="83" t="s">
        <v>437</v>
      </c>
      <c r="D63" s="96" t="s">
        <v>123</v>
      </c>
      <c r="E63" s="96" t="s">
        <v>314</v>
      </c>
      <c r="F63" s="83" t="s">
        <v>335</v>
      </c>
      <c r="G63" s="96" t="s">
        <v>322</v>
      </c>
      <c r="H63" s="83" t="s">
        <v>422</v>
      </c>
      <c r="I63" s="83" t="s">
        <v>134</v>
      </c>
      <c r="J63" s="83"/>
      <c r="K63" s="93">
        <v>1.0700000000002587</v>
      </c>
      <c r="L63" s="96" t="s">
        <v>136</v>
      </c>
      <c r="M63" s="97">
        <v>0.04</v>
      </c>
      <c r="N63" s="97">
        <v>-3.5000000000129394E-3</v>
      </c>
      <c r="O63" s="93">
        <v>437367.14954100008</v>
      </c>
      <c r="P63" s="95">
        <v>114.85</v>
      </c>
      <c r="Q63" s="83"/>
      <c r="R63" s="93">
        <v>502.31619444099999</v>
      </c>
      <c r="S63" s="94">
        <v>3.2397614629132792E-4</v>
      </c>
      <c r="T63" s="94">
        <v>9.5093072575932643E-3</v>
      </c>
      <c r="U63" s="94">
        <f>R63/'סכום נכסי הקרן'!$C$42</f>
        <v>2.7151623645232971E-3</v>
      </c>
    </row>
    <row r="64" spans="2:21">
      <c r="B64" s="86" t="s">
        <v>438</v>
      </c>
      <c r="C64" s="83" t="s">
        <v>439</v>
      </c>
      <c r="D64" s="96" t="s">
        <v>123</v>
      </c>
      <c r="E64" s="96" t="s">
        <v>314</v>
      </c>
      <c r="F64" s="83" t="s">
        <v>440</v>
      </c>
      <c r="G64" s="96" t="s">
        <v>384</v>
      </c>
      <c r="H64" s="83" t="s">
        <v>422</v>
      </c>
      <c r="I64" s="83" t="s">
        <v>134</v>
      </c>
      <c r="J64" s="83"/>
      <c r="K64" s="93">
        <v>3.5300000000004927</v>
      </c>
      <c r="L64" s="96" t="s">
        <v>136</v>
      </c>
      <c r="M64" s="97">
        <v>4.7500000000000001E-2</v>
      </c>
      <c r="N64" s="97">
        <v>-5.9999999999937122E-4</v>
      </c>
      <c r="O64" s="93">
        <v>655484.36227100005</v>
      </c>
      <c r="P64" s="95">
        <v>145.59</v>
      </c>
      <c r="Q64" s="83"/>
      <c r="R64" s="93">
        <v>954.31971340100006</v>
      </c>
      <c r="S64" s="94">
        <v>3.4731328473003764E-4</v>
      </c>
      <c r="T64" s="94">
        <v>1.8066149324147178E-2</v>
      </c>
      <c r="U64" s="94">
        <f>R64/'סכום נכסי הקרן'!$C$42</f>
        <v>5.1583703615858609E-3</v>
      </c>
    </row>
    <row r="65" spans="2:21">
      <c r="B65" s="86" t="s">
        <v>441</v>
      </c>
      <c r="C65" s="83" t="s">
        <v>442</v>
      </c>
      <c r="D65" s="96" t="s">
        <v>123</v>
      </c>
      <c r="E65" s="96" t="s">
        <v>314</v>
      </c>
      <c r="F65" s="83" t="s">
        <v>443</v>
      </c>
      <c r="G65" s="96" t="s">
        <v>444</v>
      </c>
      <c r="H65" s="83" t="s">
        <v>414</v>
      </c>
      <c r="I65" s="83" t="s">
        <v>318</v>
      </c>
      <c r="J65" s="83"/>
      <c r="K65" s="93">
        <v>1.4899999993733681</v>
      </c>
      <c r="L65" s="96" t="s">
        <v>136</v>
      </c>
      <c r="M65" s="97">
        <v>4.6500000000000007E-2</v>
      </c>
      <c r="N65" s="97">
        <v>0</v>
      </c>
      <c r="O65" s="93">
        <v>873.24975500000005</v>
      </c>
      <c r="P65" s="95">
        <v>129.75</v>
      </c>
      <c r="Q65" s="83"/>
      <c r="R65" s="93">
        <v>1.1330415789999999</v>
      </c>
      <c r="S65" s="94">
        <v>1.7235570694922814E-5</v>
      </c>
      <c r="T65" s="94">
        <v>2.1449518509611085E-5</v>
      </c>
      <c r="U65" s="94">
        <f>R65/'סכום נכסי הקרן'!$C$42</f>
        <v>6.1244130425944095E-6</v>
      </c>
    </row>
    <row r="66" spans="2:21">
      <c r="B66" s="86" t="s">
        <v>445</v>
      </c>
      <c r="C66" s="83" t="s">
        <v>446</v>
      </c>
      <c r="D66" s="96" t="s">
        <v>123</v>
      </c>
      <c r="E66" s="96" t="s">
        <v>314</v>
      </c>
      <c r="F66" s="83" t="s">
        <v>447</v>
      </c>
      <c r="G66" s="96" t="s">
        <v>448</v>
      </c>
      <c r="H66" s="83" t="s">
        <v>422</v>
      </c>
      <c r="I66" s="83" t="s">
        <v>134</v>
      </c>
      <c r="J66" s="83"/>
      <c r="K66" s="93">
        <v>7.1499999999982959</v>
      </c>
      <c r="L66" s="96" t="s">
        <v>136</v>
      </c>
      <c r="M66" s="97">
        <v>3.85E-2</v>
      </c>
      <c r="N66" s="97">
        <v>3.9000000000043826E-3</v>
      </c>
      <c r="O66" s="93">
        <v>473887.385534</v>
      </c>
      <c r="P66" s="95">
        <v>130</v>
      </c>
      <c r="Q66" s="83"/>
      <c r="R66" s="93">
        <v>616.05360070699999</v>
      </c>
      <c r="S66" s="94">
        <v>1.7592353259063382E-4</v>
      </c>
      <c r="T66" s="94">
        <v>1.1662460898336861E-2</v>
      </c>
      <c r="U66" s="94">
        <f>R66/'סכום נכסי הקרן'!$C$42</f>
        <v>3.3299454998263569E-3</v>
      </c>
    </row>
    <row r="67" spans="2:21">
      <c r="B67" s="86" t="s">
        <v>449</v>
      </c>
      <c r="C67" s="83" t="s">
        <v>450</v>
      </c>
      <c r="D67" s="96" t="s">
        <v>123</v>
      </c>
      <c r="E67" s="96" t="s">
        <v>314</v>
      </c>
      <c r="F67" s="83" t="s">
        <v>447</v>
      </c>
      <c r="G67" s="96" t="s">
        <v>448</v>
      </c>
      <c r="H67" s="83" t="s">
        <v>422</v>
      </c>
      <c r="I67" s="83" t="s">
        <v>134</v>
      </c>
      <c r="J67" s="83"/>
      <c r="K67" s="93">
        <v>5.090000000000388</v>
      </c>
      <c r="L67" s="96" t="s">
        <v>136</v>
      </c>
      <c r="M67" s="97">
        <v>4.4999999999999998E-2</v>
      </c>
      <c r="N67" s="97">
        <v>-5.9999999999788543E-4</v>
      </c>
      <c r="O67" s="93">
        <v>1091462.66503</v>
      </c>
      <c r="P67" s="95">
        <v>129.97999999999999</v>
      </c>
      <c r="Q67" s="83"/>
      <c r="R67" s="93">
        <v>1418.683130805</v>
      </c>
      <c r="S67" s="94">
        <v>3.6952894242277826E-4</v>
      </c>
      <c r="T67" s="94">
        <v>2.6856975628671838E-2</v>
      </c>
      <c r="U67" s="94">
        <f>R67/'סכום נכסי הקרן'!$C$42</f>
        <v>7.6683871365772829E-3</v>
      </c>
    </row>
    <row r="68" spans="2:21">
      <c r="B68" s="86" t="s">
        <v>451</v>
      </c>
      <c r="C68" s="83" t="s">
        <v>452</v>
      </c>
      <c r="D68" s="96" t="s">
        <v>123</v>
      </c>
      <c r="E68" s="96" t="s">
        <v>314</v>
      </c>
      <c r="F68" s="83" t="s">
        <v>447</v>
      </c>
      <c r="G68" s="96" t="s">
        <v>448</v>
      </c>
      <c r="H68" s="83" t="s">
        <v>422</v>
      </c>
      <c r="I68" s="83" t="s">
        <v>134</v>
      </c>
      <c r="J68" s="83"/>
      <c r="K68" s="93">
        <v>9.7899999999929879</v>
      </c>
      <c r="L68" s="96" t="s">
        <v>136</v>
      </c>
      <c r="M68" s="97">
        <v>2.3900000000000001E-2</v>
      </c>
      <c r="N68" s="97">
        <v>7.3999999999991607E-3</v>
      </c>
      <c r="O68" s="93">
        <v>402118.70400000009</v>
      </c>
      <c r="P68" s="95">
        <v>118.42</v>
      </c>
      <c r="Q68" s="83"/>
      <c r="R68" s="93">
        <v>476.18898234599999</v>
      </c>
      <c r="S68" s="94">
        <v>3.2450151187591247E-4</v>
      </c>
      <c r="T68" s="94">
        <v>9.0146951181774727E-3</v>
      </c>
      <c r="U68" s="94">
        <f>R68/'סכום נכסי הקרן'!$C$42</f>
        <v>2.5739373278724151E-3</v>
      </c>
    </row>
    <row r="69" spans="2:21">
      <c r="B69" s="86" t="s">
        <v>453</v>
      </c>
      <c r="C69" s="83" t="s">
        <v>454</v>
      </c>
      <c r="D69" s="96" t="s">
        <v>123</v>
      </c>
      <c r="E69" s="96" t="s">
        <v>314</v>
      </c>
      <c r="F69" s="83" t="s">
        <v>455</v>
      </c>
      <c r="G69" s="96" t="s">
        <v>384</v>
      </c>
      <c r="H69" s="83" t="s">
        <v>422</v>
      </c>
      <c r="I69" s="83" t="s">
        <v>134</v>
      </c>
      <c r="J69" s="83"/>
      <c r="K69" s="93">
        <v>5.5200000000032157</v>
      </c>
      <c r="L69" s="96" t="s">
        <v>136</v>
      </c>
      <c r="M69" s="97">
        <v>1.5800000000000002E-2</v>
      </c>
      <c r="N69" s="97">
        <v>2.900000000014068E-3</v>
      </c>
      <c r="O69" s="93">
        <v>136621.45325799999</v>
      </c>
      <c r="P69" s="95">
        <v>109.26</v>
      </c>
      <c r="Q69" s="83"/>
      <c r="R69" s="93">
        <v>149.27259245100001</v>
      </c>
      <c r="S69" s="94">
        <v>3.0184626085779677E-4</v>
      </c>
      <c r="T69" s="94">
        <v>2.8258673768894031E-3</v>
      </c>
      <c r="U69" s="94">
        <f>R69/'סכום נכסי הקרן'!$C$42</f>
        <v>8.0686095643166538E-4</v>
      </c>
    </row>
    <row r="70" spans="2:21">
      <c r="B70" s="86" t="s">
        <v>456</v>
      </c>
      <c r="C70" s="83" t="s">
        <v>457</v>
      </c>
      <c r="D70" s="96" t="s">
        <v>123</v>
      </c>
      <c r="E70" s="96" t="s">
        <v>314</v>
      </c>
      <c r="F70" s="83" t="s">
        <v>455</v>
      </c>
      <c r="G70" s="96" t="s">
        <v>384</v>
      </c>
      <c r="H70" s="83" t="s">
        <v>422</v>
      </c>
      <c r="I70" s="83" t="s">
        <v>134</v>
      </c>
      <c r="J70" s="83"/>
      <c r="K70" s="93">
        <v>8.4499999999776669</v>
      </c>
      <c r="L70" s="96" t="s">
        <v>136</v>
      </c>
      <c r="M70" s="97">
        <v>8.3999999999999995E-3</v>
      </c>
      <c r="N70" s="97">
        <v>6.899999999989693E-3</v>
      </c>
      <c r="O70" s="93">
        <v>114889.953564</v>
      </c>
      <c r="P70" s="95">
        <v>101.34</v>
      </c>
      <c r="Q70" s="83"/>
      <c r="R70" s="93">
        <v>116.429482248</v>
      </c>
      <c r="S70" s="94">
        <v>4.5955981425599998E-4</v>
      </c>
      <c r="T70" s="94">
        <v>2.2041171134664175E-3</v>
      </c>
      <c r="U70" s="94">
        <f>R70/'סכום נכסי הקרן'!$C$42</f>
        <v>6.2933457415702266E-4</v>
      </c>
    </row>
    <row r="71" spans="2:21">
      <c r="B71" s="86" t="s">
        <v>458</v>
      </c>
      <c r="C71" s="83" t="s">
        <v>459</v>
      </c>
      <c r="D71" s="96" t="s">
        <v>123</v>
      </c>
      <c r="E71" s="96" t="s">
        <v>314</v>
      </c>
      <c r="F71" s="83" t="s">
        <v>460</v>
      </c>
      <c r="G71" s="96" t="s">
        <v>444</v>
      </c>
      <c r="H71" s="83" t="s">
        <v>422</v>
      </c>
      <c r="I71" s="83" t="s">
        <v>134</v>
      </c>
      <c r="J71" s="83"/>
      <c r="K71" s="93">
        <v>0.90000000009023995</v>
      </c>
      <c r="L71" s="96" t="s">
        <v>136</v>
      </c>
      <c r="M71" s="97">
        <v>4.8899999999999999E-2</v>
      </c>
      <c r="N71" s="97">
        <v>2.60000000126336E-3</v>
      </c>
      <c r="O71" s="93">
        <v>1729.4666119999999</v>
      </c>
      <c r="P71" s="95">
        <v>128.15</v>
      </c>
      <c r="Q71" s="83"/>
      <c r="R71" s="93">
        <v>2.216311572</v>
      </c>
      <c r="S71" s="94">
        <v>4.6471019191329538E-5</v>
      </c>
      <c r="T71" s="94">
        <v>4.1956815149392894E-5</v>
      </c>
      <c r="U71" s="94">
        <f>R71/'סכום נכסי הקרן'!$C$42</f>
        <v>1.1979796460770235E-5</v>
      </c>
    </row>
    <row r="72" spans="2:21">
      <c r="B72" s="86" t="s">
        <v>461</v>
      </c>
      <c r="C72" s="83" t="s">
        <v>462</v>
      </c>
      <c r="D72" s="96" t="s">
        <v>123</v>
      </c>
      <c r="E72" s="96" t="s">
        <v>314</v>
      </c>
      <c r="F72" s="83" t="s">
        <v>335</v>
      </c>
      <c r="G72" s="96" t="s">
        <v>322</v>
      </c>
      <c r="H72" s="83" t="s">
        <v>414</v>
      </c>
      <c r="I72" s="83" t="s">
        <v>318</v>
      </c>
      <c r="J72" s="83"/>
      <c r="K72" s="93">
        <v>3.4800000000077738</v>
      </c>
      <c r="L72" s="96" t="s">
        <v>136</v>
      </c>
      <c r="M72" s="97">
        <v>1.6399999999999998E-2</v>
      </c>
      <c r="N72" s="97">
        <v>8.000000000018959E-3</v>
      </c>
      <c r="O72" s="93">
        <f>203088.2865/50000</f>
        <v>4.0617657299999994</v>
      </c>
      <c r="P72" s="95">
        <v>5194000</v>
      </c>
      <c r="Q72" s="83"/>
      <c r="R72" s="93">
        <v>210.968123607</v>
      </c>
      <c r="S72" s="94">
        <f>1654.35228494624%/50000</f>
        <v>3.3087045698924797E-4</v>
      </c>
      <c r="T72" s="94">
        <v>3.9938204882472954E-3</v>
      </c>
      <c r="U72" s="94">
        <f>R72/'סכום נכסי הקרן'!$C$42</f>
        <v>1.1403429068602437E-3</v>
      </c>
    </row>
    <row r="73" spans="2:21">
      <c r="B73" s="86" t="s">
        <v>463</v>
      </c>
      <c r="C73" s="83" t="s">
        <v>464</v>
      </c>
      <c r="D73" s="96" t="s">
        <v>123</v>
      </c>
      <c r="E73" s="96" t="s">
        <v>314</v>
      </c>
      <c r="F73" s="83" t="s">
        <v>335</v>
      </c>
      <c r="G73" s="96" t="s">
        <v>322</v>
      </c>
      <c r="H73" s="83" t="s">
        <v>414</v>
      </c>
      <c r="I73" s="83" t="s">
        <v>318</v>
      </c>
      <c r="J73" s="83"/>
      <c r="K73" s="93">
        <v>7.680000000002809</v>
      </c>
      <c r="L73" s="96" t="s">
        <v>136</v>
      </c>
      <c r="M73" s="97">
        <v>2.7799999999999998E-2</v>
      </c>
      <c r="N73" s="97">
        <v>1.650000000005266E-2</v>
      </c>
      <c r="O73" s="93">
        <f>77542.8003/50000</f>
        <v>1.5508560060000001</v>
      </c>
      <c r="P73" s="95">
        <v>5510023</v>
      </c>
      <c r="Q73" s="83"/>
      <c r="R73" s="93">
        <v>85.452528407000003</v>
      </c>
      <c r="S73" s="94">
        <f>1854.2037374462%/50000</f>
        <v>3.7084074748923993E-4</v>
      </c>
      <c r="T73" s="94">
        <v>1.6176949052273163E-3</v>
      </c>
      <c r="U73" s="94">
        <f>R73/'סכום נכסי הקרן'!$C$42</f>
        <v>4.6189529951795366E-4</v>
      </c>
    </row>
    <row r="74" spans="2:21">
      <c r="B74" s="86" t="s">
        <v>465</v>
      </c>
      <c r="C74" s="83" t="s">
        <v>466</v>
      </c>
      <c r="D74" s="96" t="s">
        <v>123</v>
      </c>
      <c r="E74" s="96" t="s">
        <v>314</v>
      </c>
      <c r="F74" s="83" t="s">
        <v>335</v>
      </c>
      <c r="G74" s="96" t="s">
        <v>322</v>
      </c>
      <c r="H74" s="83" t="s">
        <v>414</v>
      </c>
      <c r="I74" s="83" t="s">
        <v>318</v>
      </c>
      <c r="J74" s="83"/>
      <c r="K74" s="93">
        <v>4.8300000000089343</v>
      </c>
      <c r="L74" s="96" t="s">
        <v>136</v>
      </c>
      <c r="M74" s="97">
        <v>2.4199999999999999E-2</v>
      </c>
      <c r="N74" s="97">
        <v>1.0700000000046363E-2</v>
      </c>
      <c r="O74" s="93">
        <f>161346.8205/50000</f>
        <v>3.22693641</v>
      </c>
      <c r="P74" s="95">
        <v>5481000</v>
      </c>
      <c r="Q74" s="83"/>
      <c r="R74" s="93">
        <v>176.86836997399999</v>
      </c>
      <c r="S74" s="94">
        <f>559.784965132013%/50000</f>
        <v>1.1195699302640259E-4</v>
      </c>
      <c r="T74" s="94">
        <v>3.3482808096683757E-3</v>
      </c>
      <c r="U74" s="94">
        <f>R74/'סכום נכסי הקרן'!$C$42</f>
        <v>9.5602400826914327E-4</v>
      </c>
    </row>
    <row r="75" spans="2:21">
      <c r="B75" s="86" t="s">
        <v>467</v>
      </c>
      <c r="C75" s="83" t="s">
        <v>468</v>
      </c>
      <c r="D75" s="96" t="s">
        <v>123</v>
      </c>
      <c r="E75" s="96" t="s">
        <v>314</v>
      </c>
      <c r="F75" s="83" t="s">
        <v>335</v>
      </c>
      <c r="G75" s="96" t="s">
        <v>322</v>
      </c>
      <c r="H75" s="83" t="s">
        <v>414</v>
      </c>
      <c r="I75" s="83" t="s">
        <v>318</v>
      </c>
      <c r="J75" s="83"/>
      <c r="K75" s="93">
        <v>4.549999999991539</v>
      </c>
      <c r="L75" s="96" t="s">
        <v>136</v>
      </c>
      <c r="M75" s="97">
        <v>1.95E-2</v>
      </c>
      <c r="N75" s="97">
        <v>9.5999999999762178E-3</v>
      </c>
      <c r="O75" s="93">
        <f>209108.69025/50000</f>
        <v>4.1821738050000006</v>
      </c>
      <c r="P75" s="95">
        <v>5228300</v>
      </c>
      <c r="Q75" s="83"/>
      <c r="R75" s="93">
        <v>218.65658588700001</v>
      </c>
      <c r="S75" s="94">
        <f>842.534712317177%/50000</f>
        <v>1.6850694246343541E-4</v>
      </c>
      <c r="T75" s="94">
        <v>4.1393701459490513E-3</v>
      </c>
      <c r="U75" s="94">
        <f>R75/'סכום נכסי הקרן'!$C$42</f>
        <v>1.1819012393502885E-3</v>
      </c>
    </row>
    <row r="76" spans="2:21">
      <c r="B76" s="86" t="s">
        <v>469</v>
      </c>
      <c r="C76" s="83" t="s">
        <v>470</v>
      </c>
      <c r="D76" s="96" t="s">
        <v>123</v>
      </c>
      <c r="E76" s="96" t="s">
        <v>314</v>
      </c>
      <c r="F76" s="83" t="s">
        <v>335</v>
      </c>
      <c r="G76" s="96" t="s">
        <v>322</v>
      </c>
      <c r="H76" s="83" t="s">
        <v>422</v>
      </c>
      <c r="I76" s="83" t="s">
        <v>134</v>
      </c>
      <c r="J76" s="83"/>
      <c r="K76" s="93">
        <v>0.60000000000062981</v>
      </c>
      <c r="L76" s="96" t="s">
        <v>136</v>
      </c>
      <c r="M76" s="97">
        <v>0.05</v>
      </c>
      <c r="N76" s="97">
        <v>-1.1000000000053543E-3</v>
      </c>
      <c r="O76" s="93">
        <v>275859.41353800002</v>
      </c>
      <c r="P76" s="95">
        <v>115.1</v>
      </c>
      <c r="Q76" s="83"/>
      <c r="R76" s="93">
        <v>317.514202453</v>
      </c>
      <c r="S76" s="94">
        <v>2.7585968939768942E-4</v>
      </c>
      <c r="T76" s="94">
        <v>6.0108356911234111E-3</v>
      </c>
      <c r="U76" s="94">
        <f>R76/'סכום נכסי הקרן'!$C$42</f>
        <v>1.7162548654466592E-3</v>
      </c>
    </row>
    <row r="77" spans="2:21">
      <c r="B77" s="86" t="s">
        <v>471</v>
      </c>
      <c r="C77" s="83" t="s">
        <v>472</v>
      </c>
      <c r="D77" s="96" t="s">
        <v>123</v>
      </c>
      <c r="E77" s="96" t="s">
        <v>314</v>
      </c>
      <c r="F77" s="83" t="s">
        <v>473</v>
      </c>
      <c r="G77" s="96" t="s">
        <v>384</v>
      </c>
      <c r="H77" s="83" t="s">
        <v>414</v>
      </c>
      <c r="I77" s="83" t="s">
        <v>318</v>
      </c>
      <c r="J77" s="83"/>
      <c r="K77" s="93">
        <v>0.52000000000263336</v>
      </c>
      <c r="L77" s="96" t="s">
        <v>136</v>
      </c>
      <c r="M77" s="97">
        <v>5.0999999999999997E-2</v>
      </c>
      <c r="N77" s="97">
        <v>-1.3999999999786039E-3</v>
      </c>
      <c r="O77" s="93">
        <v>102052.434922</v>
      </c>
      <c r="P77" s="95">
        <v>114.77</v>
      </c>
      <c r="Q77" s="93">
        <v>4.3919294839999994</v>
      </c>
      <c r="R77" s="93">
        <v>121.51750905900001</v>
      </c>
      <c r="S77" s="94">
        <v>2.3262725235043664E-4</v>
      </c>
      <c r="T77" s="94">
        <v>2.3004381375865235E-3</v>
      </c>
      <c r="U77" s="94">
        <f>R77/'סכום נכסי הקרן'!$C$42</f>
        <v>6.5683681091505998E-4</v>
      </c>
    </row>
    <row r="78" spans="2:21">
      <c r="B78" s="86" t="s">
        <v>474</v>
      </c>
      <c r="C78" s="83" t="s">
        <v>475</v>
      </c>
      <c r="D78" s="96" t="s">
        <v>123</v>
      </c>
      <c r="E78" s="96" t="s">
        <v>314</v>
      </c>
      <c r="F78" s="83" t="s">
        <v>473</v>
      </c>
      <c r="G78" s="96" t="s">
        <v>384</v>
      </c>
      <c r="H78" s="83" t="s">
        <v>414</v>
      </c>
      <c r="I78" s="83" t="s">
        <v>318</v>
      </c>
      <c r="J78" s="83"/>
      <c r="K78" s="93">
        <v>1.9399999999989634</v>
      </c>
      <c r="L78" s="96" t="s">
        <v>136</v>
      </c>
      <c r="M78" s="97">
        <v>2.5499999999999998E-2</v>
      </c>
      <c r="N78" s="97">
        <v>-1.0000000000022534E-3</v>
      </c>
      <c r="O78" s="93">
        <v>404962.6621839999</v>
      </c>
      <c r="P78" s="95">
        <v>107.1</v>
      </c>
      <c r="Q78" s="93">
        <v>10.053759463999999</v>
      </c>
      <c r="R78" s="93">
        <v>443.76877065899998</v>
      </c>
      <c r="S78" s="94">
        <v>3.7173483682758387E-4</v>
      </c>
      <c r="T78" s="94">
        <v>8.4009507123635561E-3</v>
      </c>
      <c r="U78" s="94">
        <f>R78/'סכום נכסי הקרן'!$C$42</f>
        <v>2.39869683274886E-3</v>
      </c>
    </row>
    <row r="79" spans="2:21">
      <c r="B79" s="86" t="s">
        <v>476</v>
      </c>
      <c r="C79" s="83" t="s">
        <v>477</v>
      </c>
      <c r="D79" s="96" t="s">
        <v>123</v>
      </c>
      <c r="E79" s="96" t="s">
        <v>314</v>
      </c>
      <c r="F79" s="83" t="s">
        <v>473</v>
      </c>
      <c r="G79" s="96" t="s">
        <v>384</v>
      </c>
      <c r="H79" s="83" t="s">
        <v>414</v>
      </c>
      <c r="I79" s="83" t="s">
        <v>318</v>
      </c>
      <c r="J79" s="83"/>
      <c r="K79" s="93">
        <v>6.250000000007419</v>
      </c>
      <c r="L79" s="96" t="s">
        <v>136</v>
      </c>
      <c r="M79" s="97">
        <v>2.35E-2</v>
      </c>
      <c r="N79" s="97">
        <v>4.400000000009497E-3</v>
      </c>
      <c r="O79" s="93">
        <v>292398.95238899998</v>
      </c>
      <c r="P79" s="95">
        <v>115.23</v>
      </c>
      <c r="Q79" s="83"/>
      <c r="R79" s="93">
        <v>336.93132062200004</v>
      </c>
      <c r="S79" s="94">
        <v>3.6858615982575361E-4</v>
      </c>
      <c r="T79" s="94">
        <v>6.3784195850321024E-3</v>
      </c>
      <c r="U79" s="94">
        <f>R79/'סכום נכסי הקרן'!$C$42</f>
        <v>1.8212099297336872E-3</v>
      </c>
    </row>
    <row r="80" spans="2:21">
      <c r="B80" s="86" t="s">
        <v>478</v>
      </c>
      <c r="C80" s="83" t="s">
        <v>479</v>
      </c>
      <c r="D80" s="96" t="s">
        <v>123</v>
      </c>
      <c r="E80" s="96" t="s">
        <v>314</v>
      </c>
      <c r="F80" s="83" t="s">
        <v>473</v>
      </c>
      <c r="G80" s="96" t="s">
        <v>384</v>
      </c>
      <c r="H80" s="83" t="s">
        <v>414</v>
      </c>
      <c r="I80" s="83" t="s">
        <v>318</v>
      </c>
      <c r="J80" s="83"/>
      <c r="K80" s="93">
        <v>5.0300000000008831</v>
      </c>
      <c r="L80" s="96" t="s">
        <v>136</v>
      </c>
      <c r="M80" s="97">
        <v>1.7600000000000001E-2</v>
      </c>
      <c r="N80" s="97">
        <v>1.90000000000241E-3</v>
      </c>
      <c r="O80" s="93">
        <v>442426.42422599997</v>
      </c>
      <c r="P80" s="95">
        <v>110.5</v>
      </c>
      <c r="Q80" s="93">
        <v>8.9934108949999985</v>
      </c>
      <c r="R80" s="93">
        <v>497.874609652</v>
      </c>
      <c r="S80" s="94">
        <v>3.5002080884603641E-4</v>
      </c>
      <c r="T80" s="94">
        <v>9.4252239751176602E-3</v>
      </c>
      <c r="U80" s="94">
        <f>R80/'סכום נכסי הקרן'!$C$42</f>
        <v>2.6911543313533682E-3</v>
      </c>
    </row>
    <row r="81" spans="2:21">
      <c r="B81" s="86" t="s">
        <v>480</v>
      </c>
      <c r="C81" s="83" t="s">
        <v>481</v>
      </c>
      <c r="D81" s="96" t="s">
        <v>123</v>
      </c>
      <c r="E81" s="96" t="s">
        <v>314</v>
      </c>
      <c r="F81" s="83" t="s">
        <v>473</v>
      </c>
      <c r="G81" s="96" t="s">
        <v>384</v>
      </c>
      <c r="H81" s="83" t="s">
        <v>414</v>
      </c>
      <c r="I81" s="83" t="s">
        <v>318</v>
      </c>
      <c r="J81" s="83"/>
      <c r="K81" s="93">
        <v>5.5900000000001091</v>
      </c>
      <c r="L81" s="96" t="s">
        <v>136</v>
      </c>
      <c r="M81" s="97">
        <v>2.1499999999999998E-2</v>
      </c>
      <c r="N81" s="97">
        <v>2.8999999999902077E-3</v>
      </c>
      <c r="O81" s="93">
        <v>403148.15392299998</v>
      </c>
      <c r="P81" s="95">
        <v>113.99</v>
      </c>
      <c r="Q81" s="83"/>
      <c r="R81" s="93">
        <v>459.548573105</v>
      </c>
      <c r="S81" s="94">
        <v>3.1978094193899911E-4</v>
      </c>
      <c r="T81" s="94">
        <v>8.6996768764485578E-3</v>
      </c>
      <c r="U81" s="94">
        <f>R81/'סכום נכסי הקרן'!$C$42</f>
        <v>2.4839911676620939E-3</v>
      </c>
    </row>
    <row r="82" spans="2:21">
      <c r="B82" s="86" t="s">
        <v>482</v>
      </c>
      <c r="C82" s="83" t="s">
        <v>483</v>
      </c>
      <c r="D82" s="96" t="s">
        <v>123</v>
      </c>
      <c r="E82" s="96" t="s">
        <v>314</v>
      </c>
      <c r="F82" s="83" t="s">
        <v>362</v>
      </c>
      <c r="G82" s="96" t="s">
        <v>322</v>
      </c>
      <c r="H82" s="83" t="s">
        <v>414</v>
      </c>
      <c r="I82" s="83" t="s">
        <v>318</v>
      </c>
      <c r="J82" s="83"/>
      <c r="K82" s="93">
        <v>0.4899999999997493</v>
      </c>
      <c r="L82" s="96" t="s">
        <v>136</v>
      </c>
      <c r="M82" s="97">
        <v>6.5000000000000002E-2</v>
      </c>
      <c r="N82" s="97">
        <v>-5.1000000000025062E-3</v>
      </c>
      <c r="O82" s="93">
        <v>542971.05969899998</v>
      </c>
      <c r="P82" s="95">
        <v>115.76</v>
      </c>
      <c r="Q82" s="93">
        <v>9.8676909909999999</v>
      </c>
      <c r="R82" s="93">
        <v>638.41102738400002</v>
      </c>
      <c r="S82" s="94">
        <v>3.4474352996761905E-4</v>
      </c>
      <c r="T82" s="94">
        <v>1.2085707534844968E-2</v>
      </c>
      <c r="U82" s="94">
        <f>R82/'סכום נכסי הקרן'!$C$42</f>
        <v>3.4507937706023646E-3</v>
      </c>
    </row>
    <row r="83" spans="2:21">
      <c r="B83" s="86" t="s">
        <v>484</v>
      </c>
      <c r="C83" s="83" t="s">
        <v>485</v>
      </c>
      <c r="D83" s="96" t="s">
        <v>123</v>
      </c>
      <c r="E83" s="96" t="s">
        <v>314</v>
      </c>
      <c r="F83" s="83" t="s">
        <v>486</v>
      </c>
      <c r="G83" s="96" t="s">
        <v>384</v>
      </c>
      <c r="H83" s="83" t="s">
        <v>414</v>
      </c>
      <c r="I83" s="83" t="s">
        <v>318</v>
      </c>
      <c r="J83" s="83"/>
      <c r="K83" s="93">
        <v>7.2699999999824101</v>
      </c>
      <c r="L83" s="96" t="s">
        <v>136</v>
      </c>
      <c r="M83" s="97">
        <v>3.5000000000000003E-2</v>
      </c>
      <c r="N83" s="97">
        <v>5.3000000000077083E-3</v>
      </c>
      <c r="O83" s="93">
        <v>112096.324461</v>
      </c>
      <c r="P83" s="95">
        <v>127.3</v>
      </c>
      <c r="Q83" s="83"/>
      <c r="R83" s="93">
        <v>142.698630313</v>
      </c>
      <c r="S83" s="94">
        <v>2.5360453648235582E-4</v>
      </c>
      <c r="T83" s="94">
        <v>2.7014162312527486E-3</v>
      </c>
      <c r="U83" s="94">
        <f>R83/'סכום נכסי הקרן'!$C$42</f>
        <v>7.7132681522651804E-4</v>
      </c>
    </row>
    <row r="84" spans="2:21">
      <c r="B84" s="86" t="s">
        <v>487</v>
      </c>
      <c r="C84" s="83" t="s">
        <v>488</v>
      </c>
      <c r="D84" s="96" t="s">
        <v>123</v>
      </c>
      <c r="E84" s="96" t="s">
        <v>314</v>
      </c>
      <c r="F84" s="83" t="s">
        <v>486</v>
      </c>
      <c r="G84" s="96" t="s">
        <v>384</v>
      </c>
      <c r="H84" s="83" t="s">
        <v>414</v>
      </c>
      <c r="I84" s="83" t="s">
        <v>318</v>
      </c>
      <c r="J84" s="83"/>
      <c r="K84" s="93">
        <v>3.0799999999971197</v>
      </c>
      <c r="L84" s="96" t="s">
        <v>136</v>
      </c>
      <c r="M84" s="97">
        <v>0.04</v>
      </c>
      <c r="N84" s="97">
        <v>-2.2999999999621977E-3</v>
      </c>
      <c r="O84" s="93">
        <v>96344.425592</v>
      </c>
      <c r="P84" s="95">
        <v>115.32</v>
      </c>
      <c r="Q84" s="83"/>
      <c r="R84" s="93">
        <v>111.104392754</v>
      </c>
      <c r="S84" s="94">
        <v>1.4543271191414431E-4</v>
      </c>
      <c r="T84" s="94">
        <v>2.1033082748643096E-3</v>
      </c>
      <c r="U84" s="94">
        <f>R84/'סכום נכסי הקרן'!$C$42</f>
        <v>6.0055094595264579E-4</v>
      </c>
    </row>
    <row r="85" spans="2:21">
      <c r="B85" s="86" t="s">
        <v>489</v>
      </c>
      <c r="C85" s="83" t="s">
        <v>490</v>
      </c>
      <c r="D85" s="96" t="s">
        <v>123</v>
      </c>
      <c r="E85" s="96" t="s">
        <v>314</v>
      </c>
      <c r="F85" s="83" t="s">
        <v>486</v>
      </c>
      <c r="G85" s="96" t="s">
        <v>384</v>
      </c>
      <c r="H85" s="83" t="s">
        <v>414</v>
      </c>
      <c r="I85" s="83" t="s">
        <v>318</v>
      </c>
      <c r="J85" s="83"/>
      <c r="K85" s="93">
        <v>5.8199999999929775</v>
      </c>
      <c r="L85" s="96" t="s">
        <v>136</v>
      </c>
      <c r="M85" s="97">
        <v>0.04</v>
      </c>
      <c r="N85" s="97">
        <v>2.3999999999960984E-3</v>
      </c>
      <c r="O85" s="93">
        <v>323913.81840500003</v>
      </c>
      <c r="P85" s="95">
        <v>126.6</v>
      </c>
      <c r="Q85" s="83"/>
      <c r="R85" s="93">
        <v>410.074890084</v>
      </c>
      <c r="S85" s="94">
        <v>3.2191729442714338E-4</v>
      </c>
      <c r="T85" s="94">
        <v>7.7630945838250576E-3</v>
      </c>
      <c r="U85" s="94">
        <f>R85/'סכום נכסי הקרן'!$C$42</f>
        <v>2.2165717938502226E-3</v>
      </c>
    </row>
    <row r="86" spans="2:21">
      <c r="B86" s="86" t="s">
        <v>491</v>
      </c>
      <c r="C86" s="83" t="s">
        <v>492</v>
      </c>
      <c r="D86" s="96" t="s">
        <v>123</v>
      </c>
      <c r="E86" s="96" t="s">
        <v>314</v>
      </c>
      <c r="F86" s="83" t="s">
        <v>493</v>
      </c>
      <c r="G86" s="96" t="s">
        <v>131</v>
      </c>
      <c r="H86" s="83" t="s">
        <v>414</v>
      </c>
      <c r="I86" s="83" t="s">
        <v>318</v>
      </c>
      <c r="J86" s="83"/>
      <c r="K86" s="93">
        <v>4.5299999999752085</v>
      </c>
      <c r="L86" s="96" t="s">
        <v>136</v>
      </c>
      <c r="M86" s="97">
        <v>4.2999999999999997E-2</v>
      </c>
      <c r="N86" s="97">
        <v>9.9999999998778757E-4</v>
      </c>
      <c r="O86" s="93">
        <v>67294.530316000004</v>
      </c>
      <c r="P86" s="95">
        <v>121.68</v>
      </c>
      <c r="Q86" s="83"/>
      <c r="R86" s="93">
        <v>81.883990350999994</v>
      </c>
      <c r="S86" s="94">
        <v>7.3318813600292828E-5</v>
      </c>
      <c r="T86" s="94">
        <v>1.5501391998559572E-3</v>
      </c>
      <c r="U86" s="94">
        <f>R86/'סכום נכסי הקרן'!$C$42</f>
        <v>4.4260633305967951E-4</v>
      </c>
    </row>
    <row r="87" spans="2:21">
      <c r="B87" s="86" t="s">
        <v>494</v>
      </c>
      <c r="C87" s="83" t="s">
        <v>495</v>
      </c>
      <c r="D87" s="96" t="s">
        <v>123</v>
      </c>
      <c r="E87" s="96" t="s">
        <v>314</v>
      </c>
      <c r="F87" s="83" t="s">
        <v>496</v>
      </c>
      <c r="G87" s="96" t="s">
        <v>497</v>
      </c>
      <c r="H87" s="83" t="s">
        <v>498</v>
      </c>
      <c r="I87" s="83" t="s">
        <v>318</v>
      </c>
      <c r="J87" s="83"/>
      <c r="K87" s="93">
        <v>7.7199999999971256</v>
      </c>
      <c r="L87" s="96" t="s">
        <v>136</v>
      </c>
      <c r="M87" s="97">
        <v>5.1500000000000004E-2</v>
      </c>
      <c r="N87" s="97">
        <v>1.1699999999998203E-2</v>
      </c>
      <c r="O87" s="93">
        <v>755710.17263300007</v>
      </c>
      <c r="P87" s="95">
        <v>162.05000000000001</v>
      </c>
      <c r="Q87" s="83"/>
      <c r="R87" s="93">
        <v>1224.6283176659999</v>
      </c>
      <c r="S87" s="94">
        <v>2.1281483827275644E-4</v>
      </c>
      <c r="T87" s="94">
        <v>2.3183339653213869E-2</v>
      </c>
      <c r="U87" s="94">
        <f>R87/'סכום נכסי הקרן'!$C$42</f>
        <v>6.6194654989303802E-3</v>
      </c>
    </row>
    <row r="88" spans="2:21">
      <c r="B88" s="86" t="s">
        <v>499</v>
      </c>
      <c r="C88" s="83" t="s">
        <v>500</v>
      </c>
      <c r="D88" s="96" t="s">
        <v>123</v>
      </c>
      <c r="E88" s="96" t="s">
        <v>314</v>
      </c>
      <c r="F88" s="83" t="s">
        <v>501</v>
      </c>
      <c r="G88" s="96" t="s">
        <v>160</v>
      </c>
      <c r="H88" s="83" t="s">
        <v>498</v>
      </c>
      <c r="I88" s="83" t="s">
        <v>318</v>
      </c>
      <c r="J88" s="83"/>
      <c r="K88" s="93">
        <v>1.8799999999995234</v>
      </c>
      <c r="L88" s="96" t="s">
        <v>136</v>
      </c>
      <c r="M88" s="97">
        <v>3.7000000000000005E-2</v>
      </c>
      <c r="N88" s="97">
        <v>-2.1000000000008941E-3</v>
      </c>
      <c r="O88" s="93">
        <v>298502.30054700002</v>
      </c>
      <c r="P88" s="95">
        <v>112.45</v>
      </c>
      <c r="Q88" s="83"/>
      <c r="R88" s="93">
        <v>335.66585085700001</v>
      </c>
      <c r="S88" s="94">
        <v>1.9900299769671974E-4</v>
      </c>
      <c r="T88" s="94">
        <v>6.3544630792420169E-3</v>
      </c>
      <c r="U88" s="94">
        <f>R88/'סכום נכסי הקרן'!$C$42</f>
        <v>1.8143697045580011E-3</v>
      </c>
    </row>
    <row r="89" spans="2:21">
      <c r="B89" s="86" t="s">
        <v>502</v>
      </c>
      <c r="C89" s="83" t="s">
        <v>503</v>
      </c>
      <c r="D89" s="96" t="s">
        <v>123</v>
      </c>
      <c r="E89" s="96" t="s">
        <v>314</v>
      </c>
      <c r="F89" s="83" t="s">
        <v>501</v>
      </c>
      <c r="G89" s="96" t="s">
        <v>160</v>
      </c>
      <c r="H89" s="83" t="s">
        <v>498</v>
      </c>
      <c r="I89" s="83" t="s">
        <v>318</v>
      </c>
      <c r="J89" s="83"/>
      <c r="K89" s="93">
        <v>4.5200000000019536</v>
      </c>
      <c r="L89" s="96" t="s">
        <v>136</v>
      </c>
      <c r="M89" s="97">
        <v>2.2000000000000002E-2</v>
      </c>
      <c r="N89" s="97">
        <v>5.1999999999938311E-3</v>
      </c>
      <c r="O89" s="93">
        <v>357307.919911</v>
      </c>
      <c r="P89" s="95">
        <v>108.87</v>
      </c>
      <c r="Q89" s="83"/>
      <c r="R89" s="93">
        <v>389.00113311199999</v>
      </c>
      <c r="S89" s="94">
        <v>4.0525630239429325E-4</v>
      </c>
      <c r="T89" s="94">
        <v>7.3641489946994531E-3</v>
      </c>
      <c r="U89" s="94">
        <f>R89/'סכום נכסי הקרן'!$C$42</f>
        <v>2.1026621241188688E-3</v>
      </c>
    </row>
    <row r="90" spans="2:21">
      <c r="B90" s="86" t="s">
        <v>504</v>
      </c>
      <c r="C90" s="83" t="s">
        <v>505</v>
      </c>
      <c r="D90" s="96" t="s">
        <v>123</v>
      </c>
      <c r="E90" s="96" t="s">
        <v>314</v>
      </c>
      <c r="F90" s="83" t="s">
        <v>431</v>
      </c>
      <c r="G90" s="96" t="s">
        <v>384</v>
      </c>
      <c r="H90" s="83" t="s">
        <v>506</v>
      </c>
      <c r="I90" s="83" t="s">
        <v>134</v>
      </c>
      <c r="J90" s="83"/>
      <c r="K90" s="93">
        <v>1.950000000006767</v>
      </c>
      <c r="L90" s="96" t="s">
        <v>136</v>
      </c>
      <c r="M90" s="97">
        <v>2.8500000000000001E-2</v>
      </c>
      <c r="N90" s="97">
        <v>1.3000000000114519E-3</v>
      </c>
      <c r="O90" s="93">
        <v>88649.912803000014</v>
      </c>
      <c r="P90" s="95">
        <v>108.35</v>
      </c>
      <c r="Q90" s="83"/>
      <c r="R90" s="93">
        <v>96.052179753000004</v>
      </c>
      <c r="S90" s="94">
        <v>2.0707655302773119E-4</v>
      </c>
      <c r="T90" s="94">
        <v>1.8183560477267049E-3</v>
      </c>
      <c r="U90" s="94">
        <f>R90/'סכום נכסי הקרן'!$C$42</f>
        <v>5.1918943960387173E-4</v>
      </c>
    </row>
    <row r="91" spans="2:21">
      <c r="B91" s="86" t="s">
        <v>507</v>
      </c>
      <c r="C91" s="83" t="s">
        <v>508</v>
      </c>
      <c r="D91" s="96" t="s">
        <v>123</v>
      </c>
      <c r="E91" s="96" t="s">
        <v>314</v>
      </c>
      <c r="F91" s="83" t="s">
        <v>431</v>
      </c>
      <c r="G91" s="96" t="s">
        <v>384</v>
      </c>
      <c r="H91" s="83" t="s">
        <v>506</v>
      </c>
      <c r="I91" s="83" t="s">
        <v>134</v>
      </c>
      <c r="J91" s="83"/>
      <c r="K91" s="93">
        <v>1.9999999997255616E-2</v>
      </c>
      <c r="L91" s="96" t="s">
        <v>136</v>
      </c>
      <c r="M91" s="97">
        <v>3.7699999999999997E-2</v>
      </c>
      <c r="N91" s="97">
        <v>1.6000000000548876E-3</v>
      </c>
      <c r="O91" s="93">
        <v>65207.730138999999</v>
      </c>
      <c r="P91" s="95">
        <v>111.76</v>
      </c>
      <c r="Q91" s="83"/>
      <c r="R91" s="93">
        <v>72.876160310000003</v>
      </c>
      <c r="S91" s="94">
        <v>1.9101329224023071E-4</v>
      </c>
      <c r="T91" s="94">
        <v>1.3796126977602559E-3</v>
      </c>
      <c r="U91" s="94">
        <f>R91/'סכום נכסי הקרן'!$C$42</f>
        <v>3.9391644134602859E-4</v>
      </c>
    </row>
    <row r="92" spans="2:21">
      <c r="B92" s="86" t="s">
        <v>509</v>
      </c>
      <c r="C92" s="83" t="s">
        <v>510</v>
      </c>
      <c r="D92" s="96" t="s">
        <v>123</v>
      </c>
      <c r="E92" s="96" t="s">
        <v>314</v>
      </c>
      <c r="F92" s="83" t="s">
        <v>431</v>
      </c>
      <c r="G92" s="96" t="s">
        <v>384</v>
      </c>
      <c r="H92" s="83" t="s">
        <v>506</v>
      </c>
      <c r="I92" s="83" t="s">
        <v>134</v>
      </c>
      <c r="J92" s="83"/>
      <c r="K92" s="93">
        <v>3.8900000000168773</v>
      </c>
      <c r="L92" s="96" t="s">
        <v>136</v>
      </c>
      <c r="M92" s="97">
        <v>2.5000000000000001E-2</v>
      </c>
      <c r="N92" s="97">
        <v>4.1000000000337546E-3</v>
      </c>
      <c r="O92" s="93">
        <v>67569.573806</v>
      </c>
      <c r="P92" s="95">
        <v>109.61</v>
      </c>
      <c r="Q92" s="83"/>
      <c r="R92" s="93">
        <v>74.063010474999999</v>
      </c>
      <c r="S92" s="94">
        <v>1.4928625839603796E-4</v>
      </c>
      <c r="T92" s="94">
        <v>1.4020808622602476E-3</v>
      </c>
      <c r="U92" s="94">
        <f>R92/'סכום נכסי הקרן'!$C$42</f>
        <v>4.0033170514998059E-4</v>
      </c>
    </row>
    <row r="93" spans="2:21">
      <c r="B93" s="86" t="s">
        <v>511</v>
      </c>
      <c r="C93" s="83" t="s">
        <v>512</v>
      </c>
      <c r="D93" s="96" t="s">
        <v>123</v>
      </c>
      <c r="E93" s="96" t="s">
        <v>314</v>
      </c>
      <c r="F93" s="83" t="s">
        <v>431</v>
      </c>
      <c r="G93" s="96" t="s">
        <v>384</v>
      </c>
      <c r="H93" s="83" t="s">
        <v>506</v>
      </c>
      <c r="I93" s="83" t="s">
        <v>134</v>
      </c>
      <c r="J93" s="83"/>
      <c r="K93" s="93">
        <v>4.9100000000267006</v>
      </c>
      <c r="L93" s="96" t="s">
        <v>136</v>
      </c>
      <c r="M93" s="97">
        <v>1.34E-2</v>
      </c>
      <c r="N93" s="97">
        <v>1.5999999999716452E-3</v>
      </c>
      <c r="O93" s="93">
        <v>78429.401748999997</v>
      </c>
      <c r="P93" s="95">
        <v>107.92</v>
      </c>
      <c r="Q93" s="83"/>
      <c r="R93" s="93">
        <v>84.641008614</v>
      </c>
      <c r="S93" s="94">
        <v>1.9922740468257522E-4</v>
      </c>
      <c r="T93" s="94">
        <v>1.6023320896488872E-3</v>
      </c>
      <c r="U93" s="94">
        <f>R93/'סכום נכסי הקרן'!$C$42</f>
        <v>4.5750880347342259E-4</v>
      </c>
    </row>
    <row r="94" spans="2:21">
      <c r="B94" s="86" t="s">
        <v>513</v>
      </c>
      <c r="C94" s="83" t="s">
        <v>514</v>
      </c>
      <c r="D94" s="96" t="s">
        <v>123</v>
      </c>
      <c r="E94" s="96" t="s">
        <v>314</v>
      </c>
      <c r="F94" s="83" t="s">
        <v>431</v>
      </c>
      <c r="G94" s="96" t="s">
        <v>384</v>
      </c>
      <c r="H94" s="83" t="s">
        <v>506</v>
      </c>
      <c r="I94" s="83" t="s">
        <v>134</v>
      </c>
      <c r="J94" s="83"/>
      <c r="K94" s="93">
        <v>5.0400000000069793</v>
      </c>
      <c r="L94" s="96" t="s">
        <v>136</v>
      </c>
      <c r="M94" s="97">
        <v>1.95E-2</v>
      </c>
      <c r="N94" s="97">
        <v>5.6000000000375775E-3</v>
      </c>
      <c r="O94" s="93">
        <v>136888.89028600001</v>
      </c>
      <c r="P94" s="95">
        <v>108.87</v>
      </c>
      <c r="Q94" s="83"/>
      <c r="R94" s="93">
        <v>149.03093347399999</v>
      </c>
      <c r="S94" s="94">
        <v>2.0916974704328551E-4</v>
      </c>
      <c r="T94" s="94">
        <v>2.821292550337362E-3</v>
      </c>
      <c r="U94" s="94">
        <f>R94/'סכום נכסי הקרן'!$C$42</f>
        <v>8.0555472070472484E-4</v>
      </c>
    </row>
    <row r="95" spans="2:21">
      <c r="B95" s="86" t="s">
        <v>515</v>
      </c>
      <c r="C95" s="83" t="s">
        <v>516</v>
      </c>
      <c r="D95" s="96" t="s">
        <v>123</v>
      </c>
      <c r="E95" s="96" t="s">
        <v>314</v>
      </c>
      <c r="F95" s="83" t="s">
        <v>431</v>
      </c>
      <c r="G95" s="96" t="s">
        <v>384</v>
      </c>
      <c r="H95" s="83" t="s">
        <v>506</v>
      </c>
      <c r="I95" s="83" t="s">
        <v>134</v>
      </c>
      <c r="J95" s="83"/>
      <c r="K95" s="93">
        <v>5.9599999999862625</v>
      </c>
      <c r="L95" s="96" t="s">
        <v>136</v>
      </c>
      <c r="M95" s="97">
        <v>3.3500000000000002E-2</v>
      </c>
      <c r="N95" s="97">
        <v>8.3999999999630915E-3</v>
      </c>
      <c r="O95" s="93">
        <v>166204.09518999999</v>
      </c>
      <c r="P95" s="95">
        <v>117.37</v>
      </c>
      <c r="Q95" s="83"/>
      <c r="R95" s="93">
        <v>195.073753633</v>
      </c>
      <c r="S95" s="94">
        <v>3.3564989708605712E-4</v>
      </c>
      <c r="T95" s="94">
        <v>3.692925455554131E-3</v>
      </c>
      <c r="U95" s="94">
        <f>R95/'סכום נכסי הקרן'!$C$42</f>
        <v>1.054429301766863E-3</v>
      </c>
    </row>
    <row r="96" spans="2:21">
      <c r="B96" s="86" t="s">
        <v>517</v>
      </c>
      <c r="C96" s="83" t="s">
        <v>518</v>
      </c>
      <c r="D96" s="96" t="s">
        <v>123</v>
      </c>
      <c r="E96" s="96" t="s">
        <v>314</v>
      </c>
      <c r="F96" s="83" t="s">
        <v>329</v>
      </c>
      <c r="G96" s="96" t="s">
        <v>322</v>
      </c>
      <c r="H96" s="83" t="s">
        <v>506</v>
      </c>
      <c r="I96" s="83" t="s">
        <v>134</v>
      </c>
      <c r="J96" s="83"/>
      <c r="K96" s="93">
        <v>1.46000000000078</v>
      </c>
      <c r="L96" s="96" t="s">
        <v>136</v>
      </c>
      <c r="M96" s="97">
        <v>2.7999999999999997E-2</v>
      </c>
      <c r="N96" s="97">
        <v>5.5000000000124073E-3</v>
      </c>
      <c r="O96" s="93">
        <f>264255.5886/50000</f>
        <v>5.2851117720000005</v>
      </c>
      <c r="P96" s="95">
        <v>5338000</v>
      </c>
      <c r="Q96" s="83"/>
      <c r="R96" s="93">
        <v>282.119257543</v>
      </c>
      <c r="S96" s="94">
        <f>1494.06676429016%/50000</f>
        <v>2.9881335285803206E-4</v>
      </c>
      <c r="T96" s="94">
        <v>5.3407768512141393E-3</v>
      </c>
      <c r="U96" s="94">
        <f>R96/'סכום נכסי הקרן'!$C$42</f>
        <v>1.5249350884266187E-3</v>
      </c>
    </row>
    <row r="97" spans="2:21">
      <c r="B97" s="86" t="s">
        <v>519</v>
      </c>
      <c r="C97" s="83" t="s">
        <v>520</v>
      </c>
      <c r="D97" s="96" t="s">
        <v>123</v>
      </c>
      <c r="E97" s="96" t="s">
        <v>314</v>
      </c>
      <c r="F97" s="83" t="s">
        <v>329</v>
      </c>
      <c r="G97" s="96" t="s">
        <v>322</v>
      </c>
      <c r="H97" s="83" t="s">
        <v>506</v>
      </c>
      <c r="I97" s="83" t="s">
        <v>134</v>
      </c>
      <c r="J97" s="83"/>
      <c r="K97" s="93">
        <v>2.7100000000747415</v>
      </c>
      <c r="L97" s="96" t="s">
        <v>136</v>
      </c>
      <c r="M97" s="97">
        <v>1.49E-2</v>
      </c>
      <c r="N97" s="97">
        <v>1.1200000000135893E-2</v>
      </c>
      <c r="O97" s="93">
        <f>14288.4249/50000</f>
        <v>0.28576849799999998</v>
      </c>
      <c r="P97" s="95">
        <v>5150120</v>
      </c>
      <c r="Q97" s="83"/>
      <c r="R97" s="93">
        <v>14.71742089</v>
      </c>
      <c r="S97" s="94">
        <f>236.250411706349%/50000</f>
        <v>4.7250082341269799E-5</v>
      </c>
      <c r="T97" s="94">
        <v>2.786143047569412E-4</v>
      </c>
      <c r="U97" s="94">
        <f>R97/'סכום נכסי הקרן'!$C$42</f>
        <v>7.9551859457460764E-5</v>
      </c>
    </row>
    <row r="98" spans="2:21">
      <c r="B98" s="86" t="s">
        <v>521</v>
      </c>
      <c r="C98" s="83" t="s">
        <v>522</v>
      </c>
      <c r="D98" s="96" t="s">
        <v>123</v>
      </c>
      <c r="E98" s="96" t="s">
        <v>314</v>
      </c>
      <c r="F98" s="83" t="s">
        <v>329</v>
      </c>
      <c r="G98" s="96" t="s">
        <v>322</v>
      </c>
      <c r="H98" s="83" t="s">
        <v>506</v>
      </c>
      <c r="I98" s="83" t="s">
        <v>134</v>
      </c>
      <c r="J98" s="83"/>
      <c r="K98" s="93">
        <v>4.3300000000148202</v>
      </c>
      <c r="L98" s="96" t="s">
        <v>136</v>
      </c>
      <c r="M98" s="97">
        <v>2.2000000000000002E-2</v>
      </c>
      <c r="N98" s="97">
        <v>8.6000000000493997E-3</v>
      </c>
      <c r="O98" s="93">
        <f>60204.0375/50000</f>
        <v>1.2040807499999999</v>
      </c>
      <c r="P98" s="95">
        <v>5380000</v>
      </c>
      <c r="Q98" s="83"/>
      <c r="R98" s="93">
        <v>64.779540287999993</v>
      </c>
      <c r="S98" s="94">
        <f>1195.94830154946%/50000</f>
        <v>2.39189660309892E-4</v>
      </c>
      <c r="T98" s="94">
        <v>1.2263362388500246E-3</v>
      </c>
      <c r="U98" s="94">
        <f>R98/'סכום נכסי הקרן'!$C$42</f>
        <v>3.5015189979457694E-4</v>
      </c>
    </row>
    <row r="99" spans="2:21">
      <c r="B99" s="86" t="s">
        <v>523</v>
      </c>
      <c r="C99" s="83" t="s">
        <v>524</v>
      </c>
      <c r="D99" s="96" t="s">
        <v>123</v>
      </c>
      <c r="E99" s="96" t="s">
        <v>314</v>
      </c>
      <c r="F99" s="83" t="s">
        <v>525</v>
      </c>
      <c r="G99" s="96" t="s">
        <v>384</v>
      </c>
      <c r="H99" s="83" t="s">
        <v>506</v>
      </c>
      <c r="I99" s="83" t="s">
        <v>134</v>
      </c>
      <c r="J99" s="83"/>
      <c r="K99" s="93">
        <v>5.4999999999806661</v>
      </c>
      <c r="L99" s="96" t="s">
        <v>136</v>
      </c>
      <c r="M99" s="97">
        <v>0.04</v>
      </c>
      <c r="N99" s="97">
        <v>1.129999999992653E-2</v>
      </c>
      <c r="O99" s="93">
        <v>88269.577430000005</v>
      </c>
      <c r="P99" s="95">
        <v>117.19</v>
      </c>
      <c r="Q99" s="83"/>
      <c r="R99" s="93">
        <v>103.443122152</v>
      </c>
      <c r="S99" s="94">
        <v>2.9842973692280178E-5</v>
      </c>
      <c r="T99" s="94">
        <v>1.95827338061994E-3</v>
      </c>
      <c r="U99" s="94">
        <f>R99/'סכום נכסי הקרן'!$C$42</f>
        <v>5.5913959224120893E-4</v>
      </c>
    </row>
    <row r="100" spans="2:21">
      <c r="B100" s="86" t="s">
        <v>526</v>
      </c>
      <c r="C100" s="83" t="s">
        <v>527</v>
      </c>
      <c r="D100" s="96" t="s">
        <v>123</v>
      </c>
      <c r="E100" s="96" t="s">
        <v>314</v>
      </c>
      <c r="F100" s="83" t="s">
        <v>525</v>
      </c>
      <c r="G100" s="96" t="s">
        <v>384</v>
      </c>
      <c r="H100" s="83" t="s">
        <v>506</v>
      </c>
      <c r="I100" s="83" t="s">
        <v>134</v>
      </c>
      <c r="J100" s="83"/>
      <c r="K100" s="93">
        <v>5.7700000000064833</v>
      </c>
      <c r="L100" s="96" t="s">
        <v>136</v>
      </c>
      <c r="M100" s="97">
        <v>2.7799999999999998E-2</v>
      </c>
      <c r="N100" s="97">
        <v>1.2700000000025772E-2</v>
      </c>
      <c r="O100" s="93">
        <v>230578.49360799999</v>
      </c>
      <c r="P100" s="95">
        <v>111.05</v>
      </c>
      <c r="Q100" s="83"/>
      <c r="R100" s="93">
        <v>256.05741694200003</v>
      </c>
      <c r="S100" s="94">
        <v>1.2802021731487804E-4</v>
      </c>
      <c r="T100" s="94">
        <v>4.8474022542650515E-3</v>
      </c>
      <c r="U100" s="94">
        <f>R100/'סכום נכסי הקרן'!$C$42</f>
        <v>1.3840634033542559E-3</v>
      </c>
    </row>
    <row r="101" spans="2:21">
      <c r="B101" s="86" t="s">
        <v>528</v>
      </c>
      <c r="C101" s="83" t="s">
        <v>529</v>
      </c>
      <c r="D101" s="96" t="s">
        <v>123</v>
      </c>
      <c r="E101" s="96" t="s">
        <v>314</v>
      </c>
      <c r="F101" s="83" t="s">
        <v>378</v>
      </c>
      <c r="G101" s="96" t="s">
        <v>322</v>
      </c>
      <c r="H101" s="83" t="s">
        <v>498</v>
      </c>
      <c r="I101" s="83" t="s">
        <v>318</v>
      </c>
      <c r="J101" s="83"/>
      <c r="K101" s="93">
        <v>0.29999999999910143</v>
      </c>
      <c r="L101" s="96" t="s">
        <v>136</v>
      </c>
      <c r="M101" s="97">
        <v>6.4000000000000001E-2</v>
      </c>
      <c r="N101" s="97">
        <v>1.2299999999984722E-2</v>
      </c>
      <c r="O101" s="93">
        <v>474874.90732100001</v>
      </c>
      <c r="P101" s="95">
        <v>117.17</v>
      </c>
      <c r="Q101" s="83"/>
      <c r="R101" s="93">
        <v>556.41095009499998</v>
      </c>
      <c r="S101" s="94">
        <v>3.7929896457732369E-4</v>
      </c>
      <c r="T101" s="94">
        <v>1.0533370702553002E-2</v>
      </c>
      <c r="U101" s="94">
        <f>R101/'סכום נכסי הקרן'!$C$42</f>
        <v>3.0075599545179316E-3</v>
      </c>
    </row>
    <row r="102" spans="2:21">
      <c r="B102" s="86" t="s">
        <v>530</v>
      </c>
      <c r="C102" s="83" t="s">
        <v>531</v>
      </c>
      <c r="D102" s="96" t="s">
        <v>123</v>
      </c>
      <c r="E102" s="96" t="s">
        <v>314</v>
      </c>
      <c r="F102" s="83" t="s">
        <v>378</v>
      </c>
      <c r="G102" s="96" t="s">
        <v>322</v>
      </c>
      <c r="H102" s="83" t="s">
        <v>506</v>
      </c>
      <c r="I102" s="83" t="s">
        <v>134</v>
      </c>
      <c r="J102" s="83"/>
      <c r="K102" s="93">
        <v>5.6199999999956205</v>
      </c>
      <c r="L102" s="96" t="s">
        <v>136</v>
      </c>
      <c r="M102" s="97">
        <v>1.46E-2</v>
      </c>
      <c r="N102" s="97">
        <v>1.3299999999999075E-2</v>
      </c>
      <c r="O102" s="93">
        <f>321088.2/50000</f>
        <v>6.4217640000000005</v>
      </c>
      <c r="P102" s="95">
        <v>5049648</v>
      </c>
      <c r="Q102" s="83"/>
      <c r="R102" s="93">
        <v>324.27647739100001</v>
      </c>
      <c r="S102" s="94">
        <f>1303.48800389721%/50000</f>
        <v>2.6069760077944204E-4</v>
      </c>
      <c r="T102" s="94">
        <v>6.1388517711491123E-3</v>
      </c>
      <c r="U102" s="94">
        <f>R102/'סכום נכסי הקרן'!$C$42</f>
        <v>1.7528068910699806E-3</v>
      </c>
    </row>
    <row r="103" spans="2:21">
      <c r="B103" s="86" t="s">
        <v>532</v>
      </c>
      <c r="C103" s="83" t="s">
        <v>533</v>
      </c>
      <c r="D103" s="96" t="s">
        <v>123</v>
      </c>
      <c r="E103" s="96" t="s">
        <v>314</v>
      </c>
      <c r="F103" s="83" t="s">
        <v>443</v>
      </c>
      <c r="G103" s="96" t="s">
        <v>444</v>
      </c>
      <c r="H103" s="83" t="s">
        <v>498</v>
      </c>
      <c r="I103" s="83" t="s">
        <v>318</v>
      </c>
      <c r="J103" s="83"/>
      <c r="K103" s="93">
        <v>3.2400000000135032</v>
      </c>
      <c r="L103" s="96" t="s">
        <v>136</v>
      </c>
      <c r="M103" s="97">
        <v>3.85E-2</v>
      </c>
      <c r="N103" s="97">
        <v>-5.1000000000525113E-3</v>
      </c>
      <c r="O103" s="93">
        <v>66736.209761000006</v>
      </c>
      <c r="P103" s="95">
        <v>119.85</v>
      </c>
      <c r="Q103" s="83"/>
      <c r="R103" s="93">
        <v>79.983350158000007</v>
      </c>
      <c r="S103" s="94">
        <v>2.7859352524649874E-4</v>
      </c>
      <c r="T103" s="94">
        <v>1.5141583340559175E-3</v>
      </c>
      <c r="U103" s="94">
        <f>R103/'סכום נכסי הקרן'!$C$42</f>
        <v>4.3233283047775152E-4</v>
      </c>
    </row>
    <row r="104" spans="2:21">
      <c r="B104" s="86" t="s">
        <v>534</v>
      </c>
      <c r="C104" s="83" t="s">
        <v>535</v>
      </c>
      <c r="D104" s="96" t="s">
        <v>123</v>
      </c>
      <c r="E104" s="96" t="s">
        <v>314</v>
      </c>
      <c r="F104" s="83" t="s">
        <v>443</v>
      </c>
      <c r="G104" s="96" t="s">
        <v>444</v>
      </c>
      <c r="H104" s="83" t="s">
        <v>498</v>
      </c>
      <c r="I104" s="83" t="s">
        <v>318</v>
      </c>
      <c r="J104" s="83"/>
      <c r="K104" s="93">
        <v>0.41000000000383879</v>
      </c>
      <c r="L104" s="96" t="s">
        <v>136</v>
      </c>
      <c r="M104" s="97">
        <v>3.9E-2</v>
      </c>
      <c r="N104" s="97">
        <v>1.1000000000990001E-3</v>
      </c>
      <c r="O104" s="93">
        <v>44573.855806</v>
      </c>
      <c r="P104" s="95">
        <v>111.04</v>
      </c>
      <c r="Q104" s="83"/>
      <c r="R104" s="93">
        <v>49.494810240999996</v>
      </c>
      <c r="S104" s="94">
        <v>2.2395264997425045E-4</v>
      </c>
      <c r="T104" s="94">
        <v>9.3698225031688608E-4</v>
      </c>
      <c r="U104" s="94">
        <f>R104/'סכום נכסי הקרן'!$C$42</f>
        <v>2.6753357246452449E-4</v>
      </c>
    </row>
    <row r="105" spans="2:21">
      <c r="B105" s="86" t="s">
        <v>536</v>
      </c>
      <c r="C105" s="83" t="s">
        <v>537</v>
      </c>
      <c r="D105" s="96" t="s">
        <v>123</v>
      </c>
      <c r="E105" s="96" t="s">
        <v>314</v>
      </c>
      <c r="F105" s="83" t="s">
        <v>443</v>
      </c>
      <c r="G105" s="96" t="s">
        <v>444</v>
      </c>
      <c r="H105" s="83" t="s">
        <v>498</v>
      </c>
      <c r="I105" s="83" t="s">
        <v>318</v>
      </c>
      <c r="J105" s="83"/>
      <c r="K105" s="93">
        <v>1.3899999999987984</v>
      </c>
      <c r="L105" s="96" t="s">
        <v>136</v>
      </c>
      <c r="M105" s="97">
        <v>3.9E-2</v>
      </c>
      <c r="N105" s="97">
        <v>-2.1000000000120154E-3</v>
      </c>
      <c r="O105" s="93">
        <v>71950.295043999999</v>
      </c>
      <c r="P105" s="95">
        <v>115.67</v>
      </c>
      <c r="Q105" s="83"/>
      <c r="R105" s="93">
        <v>83.224907290000004</v>
      </c>
      <c r="S105" s="94">
        <v>1.8031186693815665E-4</v>
      </c>
      <c r="T105" s="94">
        <v>1.5755239899960653E-3</v>
      </c>
      <c r="U105" s="94">
        <f>R105/'סכום נכסי הקרן'!$C$42</f>
        <v>4.498543717393328E-4</v>
      </c>
    </row>
    <row r="106" spans="2:21">
      <c r="B106" s="86" t="s">
        <v>538</v>
      </c>
      <c r="C106" s="83" t="s">
        <v>539</v>
      </c>
      <c r="D106" s="96" t="s">
        <v>123</v>
      </c>
      <c r="E106" s="96" t="s">
        <v>314</v>
      </c>
      <c r="F106" s="83" t="s">
        <v>443</v>
      </c>
      <c r="G106" s="96" t="s">
        <v>444</v>
      </c>
      <c r="H106" s="83" t="s">
        <v>498</v>
      </c>
      <c r="I106" s="83" t="s">
        <v>318</v>
      </c>
      <c r="J106" s="83"/>
      <c r="K106" s="93">
        <v>4.1199999999921904</v>
      </c>
      <c r="L106" s="96" t="s">
        <v>136</v>
      </c>
      <c r="M106" s="97">
        <v>3.85E-2</v>
      </c>
      <c r="N106" s="97">
        <v>-1.7000000000404391E-3</v>
      </c>
      <c r="O106" s="93">
        <v>58421.770517999998</v>
      </c>
      <c r="P106" s="95">
        <v>122.75</v>
      </c>
      <c r="Q106" s="83"/>
      <c r="R106" s="93">
        <v>71.712725363000004</v>
      </c>
      <c r="S106" s="94">
        <v>2.3368708207199999E-4</v>
      </c>
      <c r="T106" s="94">
        <v>1.3575878048587705E-3</v>
      </c>
      <c r="U106" s="94">
        <f>R106/'סכום נכסי הקרן'!$C$42</f>
        <v>3.8762774347678917E-4</v>
      </c>
    </row>
    <row r="107" spans="2:21">
      <c r="B107" s="86" t="s">
        <v>540</v>
      </c>
      <c r="C107" s="83" t="s">
        <v>541</v>
      </c>
      <c r="D107" s="96" t="s">
        <v>123</v>
      </c>
      <c r="E107" s="96" t="s">
        <v>314</v>
      </c>
      <c r="F107" s="83" t="s">
        <v>542</v>
      </c>
      <c r="G107" s="96" t="s">
        <v>322</v>
      </c>
      <c r="H107" s="83" t="s">
        <v>506</v>
      </c>
      <c r="I107" s="83" t="s">
        <v>134</v>
      </c>
      <c r="J107" s="83"/>
      <c r="K107" s="93">
        <v>1.4999999999935421</v>
      </c>
      <c r="L107" s="96" t="s">
        <v>136</v>
      </c>
      <c r="M107" s="97">
        <v>0.02</v>
      </c>
      <c r="N107" s="97">
        <v>-1.9000000000555376E-3</v>
      </c>
      <c r="O107" s="93">
        <v>48373.300574000008</v>
      </c>
      <c r="P107" s="95">
        <v>105.78</v>
      </c>
      <c r="Q107" s="93">
        <v>26.255681255999999</v>
      </c>
      <c r="R107" s="93">
        <v>77.424958603000007</v>
      </c>
      <c r="S107" s="94">
        <v>2.5505199904179678E-4</v>
      </c>
      <c r="T107" s="94">
        <v>1.4657256304103567E-3</v>
      </c>
      <c r="U107" s="94">
        <f>R107/'סכום נכסי הקרן'!$C$42</f>
        <v>4.1850399409794787E-4</v>
      </c>
    </row>
    <row r="108" spans="2:21">
      <c r="B108" s="86" t="s">
        <v>543</v>
      </c>
      <c r="C108" s="83" t="s">
        <v>544</v>
      </c>
      <c r="D108" s="96" t="s">
        <v>123</v>
      </c>
      <c r="E108" s="96" t="s">
        <v>314</v>
      </c>
      <c r="F108" s="83" t="s">
        <v>455</v>
      </c>
      <c r="G108" s="96" t="s">
        <v>384</v>
      </c>
      <c r="H108" s="83" t="s">
        <v>506</v>
      </c>
      <c r="I108" s="83" t="s">
        <v>134</v>
      </c>
      <c r="J108" s="83"/>
      <c r="K108" s="93">
        <v>6.5400000000008944</v>
      </c>
      <c r="L108" s="96" t="s">
        <v>136</v>
      </c>
      <c r="M108" s="97">
        <v>2.4E-2</v>
      </c>
      <c r="N108" s="97">
        <v>7.199999999982094E-3</v>
      </c>
      <c r="O108" s="93">
        <v>195689.521117</v>
      </c>
      <c r="P108" s="95">
        <v>114.16</v>
      </c>
      <c r="Q108" s="83"/>
      <c r="R108" s="93">
        <v>223.39914787000001</v>
      </c>
      <c r="S108" s="94">
        <v>3.595383404648866E-4</v>
      </c>
      <c r="T108" s="94">
        <v>4.2291512033460071E-3</v>
      </c>
      <c r="U108" s="94">
        <f>R108/'סכום נכסי הקרן'!$C$42</f>
        <v>1.2075361401362177E-3</v>
      </c>
    </row>
    <row r="109" spans="2:21">
      <c r="B109" s="86" t="s">
        <v>545</v>
      </c>
      <c r="C109" s="83" t="s">
        <v>546</v>
      </c>
      <c r="D109" s="96" t="s">
        <v>123</v>
      </c>
      <c r="E109" s="96" t="s">
        <v>314</v>
      </c>
      <c r="F109" s="83" t="s">
        <v>455</v>
      </c>
      <c r="G109" s="96" t="s">
        <v>384</v>
      </c>
      <c r="H109" s="83" t="s">
        <v>506</v>
      </c>
      <c r="I109" s="83" t="s">
        <v>134</v>
      </c>
      <c r="J109" s="83"/>
      <c r="K109" s="93">
        <v>2.690000000133383</v>
      </c>
      <c r="L109" s="96" t="s">
        <v>136</v>
      </c>
      <c r="M109" s="97">
        <v>3.4799999999999998E-2</v>
      </c>
      <c r="N109" s="97">
        <v>-6.0000000070774837E-4</v>
      </c>
      <c r="O109" s="93">
        <v>3341.7830339999996</v>
      </c>
      <c r="P109" s="95">
        <v>109.93</v>
      </c>
      <c r="Q109" s="83"/>
      <c r="R109" s="93">
        <v>3.6736220790000003</v>
      </c>
      <c r="S109" s="94">
        <v>8.165760496740359E-6</v>
      </c>
      <c r="T109" s="94">
        <v>6.9545042513242559E-5</v>
      </c>
      <c r="U109" s="94">
        <f>R109/'סכום נכסי הקרן'!$C$42</f>
        <v>1.985697558782209E-5</v>
      </c>
    </row>
    <row r="110" spans="2:21">
      <c r="B110" s="86" t="s">
        <v>547</v>
      </c>
      <c r="C110" s="83" t="s">
        <v>548</v>
      </c>
      <c r="D110" s="96" t="s">
        <v>123</v>
      </c>
      <c r="E110" s="96" t="s">
        <v>314</v>
      </c>
      <c r="F110" s="83" t="s">
        <v>460</v>
      </c>
      <c r="G110" s="96" t="s">
        <v>444</v>
      </c>
      <c r="H110" s="83" t="s">
        <v>506</v>
      </c>
      <c r="I110" s="83" t="s">
        <v>134</v>
      </c>
      <c r="J110" s="83"/>
      <c r="K110" s="93">
        <v>5.2200000000031501</v>
      </c>
      <c r="L110" s="96" t="s">
        <v>136</v>
      </c>
      <c r="M110" s="97">
        <v>2.4799999999999999E-2</v>
      </c>
      <c r="N110" s="97">
        <v>2.0999999999763812E-3</v>
      </c>
      <c r="O110" s="93">
        <v>88735.397150000004</v>
      </c>
      <c r="P110" s="95">
        <v>114.51</v>
      </c>
      <c r="Q110" s="83"/>
      <c r="R110" s="93">
        <v>101.61090804399998</v>
      </c>
      <c r="S110" s="94">
        <v>2.095355051595765E-4</v>
      </c>
      <c r="T110" s="94">
        <v>1.923587883501818E-3</v>
      </c>
      <c r="U110" s="94">
        <f>R110/'סכום נכסי הקרן'!$C$42</f>
        <v>5.4923595217376813E-4</v>
      </c>
    </row>
    <row r="111" spans="2:21">
      <c r="B111" s="86" t="s">
        <v>549</v>
      </c>
      <c r="C111" s="83" t="s">
        <v>550</v>
      </c>
      <c r="D111" s="96" t="s">
        <v>123</v>
      </c>
      <c r="E111" s="96" t="s">
        <v>314</v>
      </c>
      <c r="F111" s="83" t="s">
        <v>551</v>
      </c>
      <c r="G111" s="96" t="s">
        <v>384</v>
      </c>
      <c r="H111" s="83" t="s">
        <v>498</v>
      </c>
      <c r="I111" s="83" t="s">
        <v>318</v>
      </c>
      <c r="J111" s="83"/>
      <c r="K111" s="93">
        <v>3.8300000000044947</v>
      </c>
      <c r="L111" s="96" t="s">
        <v>136</v>
      </c>
      <c r="M111" s="97">
        <v>2.8500000000000001E-2</v>
      </c>
      <c r="N111" s="97">
        <v>-1.1000000000052535E-3</v>
      </c>
      <c r="O111" s="93">
        <v>297086.23034800001</v>
      </c>
      <c r="P111" s="95">
        <v>115.33</v>
      </c>
      <c r="Q111" s="83"/>
      <c r="R111" s="93">
        <v>342.62955516200003</v>
      </c>
      <c r="S111" s="94">
        <v>4.3497251881112741E-4</v>
      </c>
      <c r="T111" s="94">
        <v>6.486292402325981E-3</v>
      </c>
      <c r="U111" s="94">
        <f>R111/'סכום נכסי הקרן'!$C$42</f>
        <v>1.8520105133868823E-3</v>
      </c>
    </row>
    <row r="112" spans="2:21">
      <c r="B112" s="86" t="s">
        <v>552</v>
      </c>
      <c r="C112" s="83" t="s">
        <v>553</v>
      </c>
      <c r="D112" s="96" t="s">
        <v>123</v>
      </c>
      <c r="E112" s="96" t="s">
        <v>314</v>
      </c>
      <c r="F112" s="83" t="s">
        <v>554</v>
      </c>
      <c r="G112" s="96" t="s">
        <v>384</v>
      </c>
      <c r="H112" s="83" t="s">
        <v>498</v>
      </c>
      <c r="I112" s="83" t="s">
        <v>318</v>
      </c>
      <c r="J112" s="83"/>
      <c r="K112" s="93">
        <v>5.8199999999999061</v>
      </c>
      <c r="L112" s="96" t="s">
        <v>136</v>
      </c>
      <c r="M112" s="97">
        <v>1.3999999999999999E-2</v>
      </c>
      <c r="N112" s="97">
        <v>2.1000000000089792E-3</v>
      </c>
      <c r="O112" s="93">
        <v>194706.64978199999</v>
      </c>
      <c r="P112" s="95">
        <v>108.68</v>
      </c>
      <c r="Q112" s="83"/>
      <c r="R112" s="93">
        <v>211.607189361</v>
      </c>
      <c r="S112" s="94">
        <v>4.2924746424603171E-4</v>
      </c>
      <c r="T112" s="94">
        <v>4.0059185903587643E-3</v>
      </c>
      <c r="U112" s="94">
        <f>R112/'סכום נכסי הקרן'!$C$42</f>
        <v>1.1437972396150288E-3</v>
      </c>
    </row>
    <row r="113" spans="2:21">
      <c r="B113" s="86" t="s">
        <v>555</v>
      </c>
      <c r="C113" s="83" t="s">
        <v>556</v>
      </c>
      <c r="D113" s="96" t="s">
        <v>123</v>
      </c>
      <c r="E113" s="96" t="s">
        <v>314</v>
      </c>
      <c r="F113" s="83" t="s">
        <v>340</v>
      </c>
      <c r="G113" s="96" t="s">
        <v>322</v>
      </c>
      <c r="H113" s="83" t="s">
        <v>506</v>
      </c>
      <c r="I113" s="83" t="s">
        <v>134</v>
      </c>
      <c r="J113" s="83"/>
      <c r="K113" s="93">
        <v>3.6999999999969071</v>
      </c>
      <c r="L113" s="96" t="s">
        <v>136</v>
      </c>
      <c r="M113" s="97">
        <v>1.8200000000000001E-2</v>
      </c>
      <c r="N113" s="97">
        <v>7.7999999999938154E-3</v>
      </c>
      <c r="O113" s="93">
        <f>154603.9683/50000</f>
        <v>3.0920793660000001</v>
      </c>
      <c r="P113" s="95">
        <v>5228000</v>
      </c>
      <c r="Q113" s="83"/>
      <c r="R113" s="93">
        <v>161.65391169499998</v>
      </c>
      <c r="S113" s="94">
        <f>1087.91758708043%/50000</f>
        <v>2.17583517416086E-4</v>
      </c>
      <c r="T113" s="94">
        <v>3.0602571302927786E-3</v>
      </c>
      <c r="U113" s="94">
        <f>R113/'סכום נכסי הקרן'!$C$42</f>
        <v>8.7378551989685004E-4</v>
      </c>
    </row>
    <row r="114" spans="2:21">
      <c r="B114" s="86" t="s">
        <v>557</v>
      </c>
      <c r="C114" s="83" t="s">
        <v>558</v>
      </c>
      <c r="D114" s="96" t="s">
        <v>123</v>
      </c>
      <c r="E114" s="96" t="s">
        <v>314</v>
      </c>
      <c r="F114" s="83" t="s">
        <v>340</v>
      </c>
      <c r="G114" s="96" t="s">
        <v>322</v>
      </c>
      <c r="H114" s="83" t="s">
        <v>506</v>
      </c>
      <c r="I114" s="83" t="s">
        <v>134</v>
      </c>
      <c r="J114" s="83"/>
      <c r="K114" s="93">
        <v>2.9299999999941768</v>
      </c>
      <c r="L114" s="96" t="s">
        <v>136</v>
      </c>
      <c r="M114" s="97">
        <v>1.06E-2</v>
      </c>
      <c r="N114" s="97">
        <v>7.3999999999645513E-3</v>
      </c>
      <c r="O114" s="93">
        <f>192652.92/50000</f>
        <v>3.8530584000000001</v>
      </c>
      <c r="P114" s="95">
        <v>5125000</v>
      </c>
      <c r="Q114" s="83"/>
      <c r="R114" s="93">
        <v>197.469252055</v>
      </c>
      <c r="S114" s="94">
        <f>1418.756314898%/50000</f>
        <v>2.8375126297960001E-4</v>
      </c>
      <c r="T114" s="94">
        <v>3.7382744424710825E-3</v>
      </c>
      <c r="U114" s="94">
        <f>R114/'סכום נכסי הקרן'!$C$42</f>
        <v>1.0673776542820103E-3</v>
      </c>
    </row>
    <row r="115" spans="2:21">
      <c r="B115" s="86" t="s">
        <v>559</v>
      </c>
      <c r="C115" s="83" t="s">
        <v>560</v>
      </c>
      <c r="D115" s="96" t="s">
        <v>123</v>
      </c>
      <c r="E115" s="96" t="s">
        <v>314</v>
      </c>
      <c r="F115" s="83" t="s">
        <v>340</v>
      </c>
      <c r="G115" s="96" t="s">
        <v>322</v>
      </c>
      <c r="H115" s="83" t="s">
        <v>506</v>
      </c>
      <c r="I115" s="83" t="s">
        <v>134</v>
      </c>
      <c r="J115" s="83"/>
      <c r="K115" s="93">
        <v>4.7999999999945215</v>
      </c>
      <c r="L115" s="96" t="s">
        <v>136</v>
      </c>
      <c r="M115" s="97">
        <v>1.89E-2</v>
      </c>
      <c r="N115" s="97">
        <v>1.1499999999986304E-2</v>
      </c>
      <c r="O115" s="93">
        <f>355524.90945/50000</f>
        <v>7.1104981889999994</v>
      </c>
      <c r="P115" s="95">
        <v>5134000</v>
      </c>
      <c r="Q115" s="83"/>
      <c r="R115" s="93">
        <v>365.05299303000004</v>
      </c>
      <c r="S115" s="94">
        <f>1630.99784131572%/50000</f>
        <v>3.26199568263144E-4</v>
      </c>
      <c r="T115" s="94">
        <v>6.9107886913529707E-3</v>
      </c>
      <c r="U115" s="94">
        <f>R115/'סכום נכסי הקרן'!$C$42</f>
        <v>1.9732155934862284E-3</v>
      </c>
    </row>
    <row r="116" spans="2:21">
      <c r="B116" s="86" t="s">
        <v>561</v>
      </c>
      <c r="C116" s="83" t="s">
        <v>562</v>
      </c>
      <c r="D116" s="96" t="s">
        <v>123</v>
      </c>
      <c r="E116" s="96" t="s">
        <v>314</v>
      </c>
      <c r="F116" s="83" t="s">
        <v>340</v>
      </c>
      <c r="G116" s="96" t="s">
        <v>322</v>
      </c>
      <c r="H116" s="83" t="s">
        <v>498</v>
      </c>
      <c r="I116" s="83" t="s">
        <v>318</v>
      </c>
      <c r="J116" s="83"/>
      <c r="K116" s="93">
        <v>1.9300000000021627</v>
      </c>
      <c r="L116" s="96" t="s">
        <v>136</v>
      </c>
      <c r="M116" s="97">
        <v>4.4999999999999998E-2</v>
      </c>
      <c r="N116" s="97">
        <v>9.9999999991189791E-5</v>
      </c>
      <c r="O116" s="93">
        <v>373973.49755899998</v>
      </c>
      <c r="P116" s="95">
        <v>132.18</v>
      </c>
      <c r="Q116" s="93">
        <v>5.1032192240000001</v>
      </c>
      <c r="R116" s="93">
        <v>499.42137954400005</v>
      </c>
      <c r="S116" s="94">
        <v>2.1972793586847076E-4</v>
      </c>
      <c r="T116" s="94">
        <v>9.4545057508648878E-3</v>
      </c>
      <c r="U116" s="94">
        <f>R116/'סכום נכסי הקרן'!$C$42</f>
        <v>2.6995150639831612E-3</v>
      </c>
    </row>
    <row r="117" spans="2:21">
      <c r="B117" s="86" t="s">
        <v>563</v>
      </c>
      <c r="C117" s="83" t="s">
        <v>564</v>
      </c>
      <c r="D117" s="96" t="s">
        <v>123</v>
      </c>
      <c r="E117" s="96" t="s">
        <v>314</v>
      </c>
      <c r="F117" s="83" t="s">
        <v>473</v>
      </c>
      <c r="G117" s="96" t="s">
        <v>384</v>
      </c>
      <c r="H117" s="83" t="s">
        <v>498</v>
      </c>
      <c r="I117" s="83" t="s">
        <v>318</v>
      </c>
      <c r="J117" s="83"/>
      <c r="K117" s="93">
        <v>2.1999999999916735</v>
      </c>
      <c r="L117" s="96" t="s">
        <v>136</v>
      </c>
      <c r="M117" s="97">
        <v>4.9000000000000002E-2</v>
      </c>
      <c r="N117" s="97">
        <v>-1.2999999999632236E-3</v>
      </c>
      <c r="O117" s="93">
        <v>123480.84241800001</v>
      </c>
      <c r="P117" s="95">
        <v>116.71</v>
      </c>
      <c r="Q117" s="83"/>
      <c r="R117" s="93">
        <v>144.114497481</v>
      </c>
      <c r="S117" s="94">
        <v>2.3210221202293551E-4</v>
      </c>
      <c r="T117" s="94">
        <v>2.7282198981172694E-3</v>
      </c>
      <c r="U117" s="94">
        <f>R117/'סכום נכסי הקרן'!$C$42</f>
        <v>7.789799812806125E-4</v>
      </c>
    </row>
    <row r="118" spans="2:21">
      <c r="B118" s="86" t="s">
        <v>565</v>
      </c>
      <c r="C118" s="83" t="s">
        <v>566</v>
      </c>
      <c r="D118" s="96" t="s">
        <v>123</v>
      </c>
      <c r="E118" s="96" t="s">
        <v>314</v>
      </c>
      <c r="F118" s="83" t="s">
        <v>473</v>
      </c>
      <c r="G118" s="96" t="s">
        <v>384</v>
      </c>
      <c r="H118" s="83" t="s">
        <v>498</v>
      </c>
      <c r="I118" s="83" t="s">
        <v>318</v>
      </c>
      <c r="J118" s="83"/>
      <c r="K118" s="93">
        <v>1.8599999999988115</v>
      </c>
      <c r="L118" s="96" t="s">
        <v>136</v>
      </c>
      <c r="M118" s="97">
        <v>5.8499999999999996E-2</v>
      </c>
      <c r="N118" s="97">
        <v>-1.1999999999960382E-3</v>
      </c>
      <c r="O118" s="93">
        <v>82757.961599000002</v>
      </c>
      <c r="P118" s="95">
        <v>122</v>
      </c>
      <c r="Q118" s="83"/>
      <c r="R118" s="93">
        <v>100.964712992</v>
      </c>
      <c r="S118" s="94">
        <v>1.0031576850621266E-4</v>
      </c>
      <c r="T118" s="94">
        <v>1.9113548172264164E-3</v>
      </c>
      <c r="U118" s="94">
        <f>R118/'סכום נכסי הקרן'!$C$42</f>
        <v>5.4574308352898148E-4</v>
      </c>
    </row>
    <row r="119" spans="2:21">
      <c r="B119" s="86" t="s">
        <v>567</v>
      </c>
      <c r="C119" s="83" t="s">
        <v>568</v>
      </c>
      <c r="D119" s="96" t="s">
        <v>123</v>
      </c>
      <c r="E119" s="96" t="s">
        <v>314</v>
      </c>
      <c r="F119" s="83" t="s">
        <v>473</v>
      </c>
      <c r="G119" s="96" t="s">
        <v>384</v>
      </c>
      <c r="H119" s="83" t="s">
        <v>498</v>
      </c>
      <c r="I119" s="83" t="s">
        <v>318</v>
      </c>
      <c r="J119" s="83"/>
      <c r="K119" s="93">
        <v>6.67999999997775</v>
      </c>
      <c r="L119" s="96" t="s">
        <v>136</v>
      </c>
      <c r="M119" s="97">
        <v>2.2499999999999999E-2</v>
      </c>
      <c r="N119" s="97">
        <v>9.1999999999958799E-3</v>
      </c>
      <c r="O119" s="93">
        <v>85593.750682999991</v>
      </c>
      <c r="P119" s="95">
        <v>111.2</v>
      </c>
      <c r="Q119" s="93">
        <v>1.900174121</v>
      </c>
      <c r="R119" s="93">
        <v>97.080424887000007</v>
      </c>
      <c r="S119" s="94">
        <v>2.1989934157724304E-4</v>
      </c>
      <c r="T119" s="94">
        <v>1.8378216732102958E-3</v>
      </c>
      <c r="U119" s="94">
        <f>R119/'סכום נכסי הקרן'!$C$42</f>
        <v>5.2474739795806721E-4</v>
      </c>
    </row>
    <row r="120" spans="2:21">
      <c r="B120" s="86" t="s">
        <v>569</v>
      </c>
      <c r="C120" s="83" t="s">
        <v>570</v>
      </c>
      <c r="D120" s="96" t="s">
        <v>123</v>
      </c>
      <c r="E120" s="96" t="s">
        <v>314</v>
      </c>
      <c r="F120" s="83" t="s">
        <v>571</v>
      </c>
      <c r="G120" s="96" t="s">
        <v>444</v>
      </c>
      <c r="H120" s="83" t="s">
        <v>506</v>
      </c>
      <c r="I120" s="83" t="s">
        <v>134</v>
      </c>
      <c r="J120" s="83"/>
      <c r="K120" s="93">
        <v>1.4699999999812201</v>
      </c>
      <c r="L120" s="96" t="s">
        <v>136</v>
      </c>
      <c r="M120" s="97">
        <v>4.0500000000000001E-2</v>
      </c>
      <c r="N120" s="97">
        <v>-1.1999999998424881E-3</v>
      </c>
      <c r="O120" s="93">
        <v>25153.065186</v>
      </c>
      <c r="P120" s="95">
        <v>131.25</v>
      </c>
      <c r="Q120" s="83"/>
      <c r="R120" s="93">
        <v>33.013399045999996</v>
      </c>
      <c r="S120" s="94">
        <v>2.3056914935393506E-4</v>
      </c>
      <c r="T120" s="94">
        <v>6.2497398773955673E-4</v>
      </c>
      <c r="U120" s="94">
        <f>R120/'סכום נכסי הקרן'!$C$42</f>
        <v>1.7844684206218018E-4</v>
      </c>
    </row>
    <row r="121" spans="2:21">
      <c r="B121" s="86" t="s">
        <v>572</v>
      </c>
      <c r="C121" s="83" t="s">
        <v>573</v>
      </c>
      <c r="D121" s="96" t="s">
        <v>123</v>
      </c>
      <c r="E121" s="96" t="s">
        <v>314</v>
      </c>
      <c r="F121" s="83" t="s">
        <v>574</v>
      </c>
      <c r="G121" s="96" t="s">
        <v>384</v>
      </c>
      <c r="H121" s="83" t="s">
        <v>506</v>
      </c>
      <c r="I121" s="83" t="s">
        <v>134</v>
      </c>
      <c r="J121" s="83"/>
      <c r="K121" s="93">
        <v>7.2700000000003504</v>
      </c>
      <c r="L121" s="96" t="s">
        <v>136</v>
      </c>
      <c r="M121" s="97">
        <v>1.9599999999999999E-2</v>
      </c>
      <c r="N121" s="97">
        <v>5.5999999999814289E-3</v>
      </c>
      <c r="O121" s="93">
        <v>153309.36750699999</v>
      </c>
      <c r="P121" s="95">
        <v>112.38</v>
      </c>
      <c r="Q121" s="83"/>
      <c r="R121" s="93">
        <v>172.28906482199994</v>
      </c>
      <c r="S121" s="94">
        <v>1.5543705945721595E-4</v>
      </c>
      <c r="T121" s="94">
        <v>3.2615903541374563E-3</v>
      </c>
      <c r="U121" s="94">
        <f>R121/'סכום נכסי הקרן'!$C$42</f>
        <v>9.3127155723933964E-4</v>
      </c>
    </row>
    <row r="122" spans="2:21">
      <c r="B122" s="86" t="s">
        <v>575</v>
      </c>
      <c r="C122" s="83" t="s">
        <v>576</v>
      </c>
      <c r="D122" s="96" t="s">
        <v>123</v>
      </c>
      <c r="E122" s="96" t="s">
        <v>314</v>
      </c>
      <c r="F122" s="83" t="s">
        <v>574</v>
      </c>
      <c r="G122" s="96" t="s">
        <v>384</v>
      </c>
      <c r="H122" s="83" t="s">
        <v>506</v>
      </c>
      <c r="I122" s="83" t="s">
        <v>134</v>
      </c>
      <c r="J122" s="83"/>
      <c r="K122" s="93">
        <v>3.1300000000075765</v>
      </c>
      <c r="L122" s="96" t="s">
        <v>136</v>
      </c>
      <c r="M122" s="97">
        <v>2.75E-2</v>
      </c>
      <c r="N122" s="97">
        <v>6.0000000001782651E-4</v>
      </c>
      <c r="O122" s="93">
        <v>40172.971351</v>
      </c>
      <c r="P122" s="95">
        <v>111.71</v>
      </c>
      <c r="Q122" s="83"/>
      <c r="R122" s="93">
        <v>44.877228482</v>
      </c>
      <c r="S122" s="94">
        <v>9.0678839437695273E-5</v>
      </c>
      <c r="T122" s="94">
        <v>8.4956718343405556E-4</v>
      </c>
      <c r="U122" s="94">
        <f>R122/'סכום נכסי הקרן'!$C$42</f>
        <v>2.425742254518359E-4</v>
      </c>
    </row>
    <row r="123" spans="2:21">
      <c r="B123" s="86" t="s">
        <v>577</v>
      </c>
      <c r="C123" s="83" t="s">
        <v>578</v>
      </c>
      <c r="D123" s="96" t="s">
        <v>123</v>
      </c>
      <c r="E123" s="96" t="s">
        <v>314</v>
      </c>
      <c r="F123" s="83" t="s">
        <v>362</v>
      </c>
      <c r="G123" s="96" t="s">
        <v>322</v>
      </c>
      <c r="H123" s="83" t="s">
        <v>506</v>
      </c>
      <c r="I123" s="83" t="s">
        <v>134</v>
      </c>
      <c r="J123" s="83"/>
      <c r="K123" s="93">
        <v>3.2499999999992291</v>
      </c>
      <c r="L123" s="96" t="s">
        <v>136</v>
      </c>
      <c r="M123" s="97">
        <v>1.4199999999999999E-2</v>
      </c>
      <c r="N123" s="97">
        <v>8.0999999999972257E-3</v>
      </c>
      <c r="O123" s="93">
        <f>310412.01735/50000</f>
        <v>6.2082403469999994</v>
      </c>
      <c r="P123" s="95">
        <v>5225000</v>
      </c>
      <c r="Q123" s="83"/>
      <c r="R123" s="93">
        <v>324.380570589</v>
      </c>
      <c r="S123" s="94">
        <f>1464.69125347992%/50000</f>
        <v>2.9293825069598401E-4</v>
      </c>
      <c r="T123" s="94">
        <v>6.1408223510630421E-3</v>
      </c>
      <c r="U123" s="94">
        <f>R123/'סכום נכסי הקרן'!$C$42</f>
        <v>1.7533695445076762E-3</v>
      </c>
    </row>
    <row r="124" spans="2:21">
      <c r="B124" s="86" t="s">
        <v>579</v>
      </c>
      <c r="C124" s="83" t="s">
        <v>580</v>
      </c>
      <c r="D124" s="96" t="s">
        <v>123</v>
      </c>
      <c r="E124" s="96" t="s">
        <v>314</v>
      </c>
      <c r="F124" s="83" t="s">
        <v>362</v>
      </c>
      <c r="G124" s="96" t="s">
        <v>322</v>
      </c>
      <c r="H124" s="83" t="s">
        <v>506</v>
      </c>
      <c r="I124" s="83" t="s">
        <v>134</v>
      </c>
      <c r="J124" s="83"/>
      <c r="K124" s="93">
        <v>3.9100000000030635</v>
      </c>
      <c r="L124" s="96" t="s">
        <v>136</v>
      </c>
      <c r="M124" s="97">
        <v>1.5900000000000001E-2</v>
      </c>
      <c r="N124" s="97">
        <v>7.7999999999897908E-3</v>
      </c>
      <c r="O124" s="93">
        <f>226447.45305/50000</f>
        <v>4.5289490610000005</v>
      </c>
      <c r="P124" s="95">
        <v>5190000</v>
      </c>
      <c r="Q124" s="83"/>
      <c r="R124" s="93">
        <v>235.05245340799996</v>
      </c>
      <c r="S124" s="94">
        <f>1512.67503707415%/50000</f>
        <v>3.0253500741482997E-4</v>
      </c>
      <c r="T124" s="94">
        <v>4.4497589881513019E-3</v>
      </c>
      <c r="U124" s="94">
        <f>R124/'סכום נכסי הקרן'!$C$42</f>
        <v>1.2705255817851765E-3</v>
      </c>
    </row>
    <row r="125" spans="2:21">
      <c r="B125" s="86" t="s">
        <v>581</v>
      </c>
      <c r="C125" s="83" t="s">
        <v>582</v>
      </c>
      <c r="D125" s="96" t="s">
        <v>123</v>
      </c>
      <c r="E125" s="96" t="s">
        <v>314</v>
      </c>
      <c r="F125" s="83" t="s">
        <v>583</v>
      </c>
      <c r="G125" s="96" t="s">
        <v>448</v>
      </c>
      <c r="H125" s="83" t="s">
        <v>498</v>
      </c>
      <c r="I125" s="83" t="s">
        <v>318</v>
      </c>
      <c r="J125" s="83"/>
      <c r="K125" s="93">
        <v>4.7700000000023843</v>
      </c>
      <c r="L125" s="96" t="s">
        <v>136</v>
      </c>
      <c r="M125" s="97">
        <v>1.9400000000000001E-2</v>
      </c>
      <c r="N125" s="97">
        <v>1.0999999999942024E-3</v>
      </c>
      <c r="O125" s="93">
        <v>140261.877867</v>
      </c>
      <c r="P125" s="95">
        <v>110.68</v>
      </c>
      <c r="Q125" s="83"/>
      <c r="R125" s="93">
        <v>155.24183351900001</v>
      </c>
      <c r="S125" s="94">
        <v>2.5877369185381936E-4</v>
      </c>
      <c r="T125" s="94">
        <v>2.9388705968501389E-3</v>
      </c>
      <c r="U125" s="94">
        <f>R125/'סכום נכסי הקרן'!$C$42</f>
        <v>8.3912640769914218E-4</v>
      </c>
    </row>
    <row r="126" spans="2:21">
      <c r="B126" s="86" t="s">
        <v>584</v>
      </c>
      <c r="C126" s="83" t="s">
        <v>585</v>
      </c>
      <c r="D126" s="96" t="s">
        <v>123</v>
      </c>
      <c r="E126" s="96" t="s">
        <v>314</v>
      </c>
      <c r="F126" s="83" t="s">
        <v>583</v>
      </c>
      <c r="G126" s="96" t="s">
        <v>448</v>
      </c>
      <c r="H126" s="83" t="s">
        <v>498</v>
      </c>
      <c r="I126" s="83" t="s">
        <v>318</v>
      </c>
      <c r="J126" s="83"/>
      <c r="K126" s="93">
        <v>5.7999999999949017</v>
      </c>
      <c r="L126" s="96" t="s">
        <v>136</v>
      </c>
      <c r="M126" s="97">
        <v>1.23E-2</v>
      </c>
      <c r="N126" s="97">
        <v>3.0000000000069528E-3</v>
      </c>
      <c r="O126" s="93">
        <v>403783.80602299998</v>
      </c>
      <c r="P126" s="95">
        <v>106.86</v>
      </c>
      <c r="Q126" s="83"/>
      <c r="R126" s="93">
        <v>431.48337748899996</v>
      </c>
      <c r="S126" s="94">
        <v>2.7664364363676972E-4</v>
      </c>
      <c r="T126" s="94">
        <v>8.1683769277100943E-3</v>
      </c>
      <c r="U126" s="94">
        <f>R126/'סכום נכסי הקרן'!$C$42</f>
        <v>2.3322907770856999E-3</v>
      </c>
    </row>
    <row r="127" spans="2:21">
      <c r="B127" s="86" t="s">
        <v>586</v>
      </c>
      <c r="C127" s="83" t="s">
        <v>587</v>
      </c>
      <c r="D127" s="96" t="s">
        <v>123</v>
      </c>
      <c r="E127" s="96" t="s">
        <v>314</v>
      </c>
      <c r="F127" s="83" t="s">
        <v>588</v>
      </c>
      <c r="G127" s="96" t="s">
        <v>444</v>
      </c>
      <c r="H127" s="83" t="s">
        <v>506</v>
      </c>
      <c r="I127" s="83" t="s">
        <v>134</v>
      </c>
      <c r="J127" s="83"/>
      <c r="K127" s="93">
        <v>6.3899999999783397</v>
      </c>
      <c r="L127" s="96" t="s">
        <v>136</v>
      </c>
      <c r="M127" s="97">
        <v>2.2499999999999999E-2</v>
      </c>
      <c r="N127" s="97">
        <v>3.3000000000289729E-3</v>
      </c>
      <c r="O127" s="93">
        <v>62754.490285</v>
      </c>
      <c r="P127" s="95">
        <v>115.5</v>
      </c>
      <c r="Q127" s="83"/>
      <c r="R127" s="93">
        <v>72.481433862999992</v>
      </c>
      <c r="S127" s="94">
        <v>1.533904065773402E-4</v>
      </c>
      <c r="T127" s="94">
        <v>1.372140163311315E-3</v>
      </c>
      <c r="U127" s="94">
        <f>R127/'סכום נכסי הקרן'!$C$42</f>
        <v>3.9178283226665357E-4</v>
      </c>
    </row>
    <row r="128" spans="2:21">
      <c r="B128" s="86" t="s">
        <v>589</v>
      </c>
      <c r="C128" s="83" t="s">
        <v>590</v>
      </c>
      <c r="D128" s="96" t="s">
        <v>123</v>
      </c>
      <c r="E128" s="96" t="s">
        <v>314</v>
      </c>
      <c r="F128" s="83" t="s">
        <v>591</v>
      </c>
      <c r="G128" s="96" t="s">
        <v>132</v>
      </c>
      <c r="H128" s="83" t="s">
        <v>498</v>
      </c>
      <c r="I128" s="83" t="s">
        <v>318</v>
      </c>
      <c r="J128" s="83"/>
      <c r="K128" s="93">
        <v>1.7599999999985199</v>
      </c>
      <c r="L128" s="96" t="s">
        <v>136</v>
      </c>
      <c r="M128" s="97">
        <v>2.1499999999999998E-2</v>
      </c>
      <c r="N128" s="97">
        <v>1.599999999974633E-3</v>
      </c>
      <c r="O128" s="93">
        <v>167337.85882300002</v>
      </c>
      <c r="P128" s="95">
        <v>104.71</v>
      </c>
      <c r="Q128" s="93">
        <v>14.006045204999998</v>
      </c>
      <c r="R128" s="93">
        <v>189.22551717800005</v>
      </c>
      <c r="S128" s="94">
        <v>2.3774727837878594E-4</v>
      </c>
      <c r="T128" s="94">
        <v>3.5822129641371642E-3</v>
      </c>
      <c r="U128" s="94">
        <f>R128/'סכום נכסי הקרן'!$C$42</f>
        <v>1.0228179149607503E-3</v>
      </c>
    </row>
    <row r="129" spans="2:21">
      <c r="B129" s="86" t="s">
        <v>592</v>
      </c>
      <c r="C129" s="83" t="s">
        <v>593</v>
      </c>
      <c r="D129" s="96" t="s">
        <v>123</v>
      </c>
      <c r="E129" s="96" t="s">
        <v>314</v>
      </c>
      <c r="F129" s="83" t="s">
        <v>591</v>
      </c>
      <c r="G129" s="96" t="s">
        <v>132</v>
      </c>
      <c r="H129" s="83" t="s">
        <v>498</v>
      </c>
      <c r="I129" s="83" t="s">
        <v>318</v>
      </c>
      <c r="J129" s="83"/>
      <c r="K129" s="93">
        <v>3.2700000000075993</v>
      </c>
      <c r="L129" s="96" t="s">
        <v>136</v>
      </c>
      <c r="M129" s="97">
        <v>1.8000000000000002E-2</v>
      </c>
      <c r="N129" s="97">
        <v>3.2000000000204924E-3</v>
      </c>
      <c r="O129" s="93">
        <v>110372.041488</v>
      </c>
      <c r="P129" s="95">
        <v>106.11</v>
      </c>
      <c r="Q129" s="83"/>
      <c r="R129" s="93">
        <v>117.115773793</v>
      </c>
      <c r="S129" s="94">
        <v>1.5251809409237211E-4</v>
      </c>
      <c r="T129" s="94">
        <v>2.217109243208434E-3</v>
      </c>
      <c r="U129" s="94">
        <f>R129/'סכום נכסי הקרן'!$C$42</f>
        <v>6.3304417578782064E-4</v>
      </c>
    </row>
    <row r="130" spans="2:21">
      <c r="B130" s="86" t="s">
        <v>594</v>
      </c>
      <c r="C130" s="83" t="s">
        <v>595</v>
      </c>
      <c r="D130" s="96" t="s">
        <v>123</v>
      </c>
      <c r="E130" s="96" t="s">
        <v>314</v>
      </c>
      <c r="F130" s="83" t="s">
        <v>596</v>
      </c>
      <c r="G130" s="96" t="s">
        <v>322</v>
      </c>
      <c r="H130" s="83" t="s">
        <v>597</v>
      </c>
      <c r="I130" s="83" t="s">
        <v>134</v>
      </c>
      <c r="J130" s="83"/>
      <c r="K130" s="93">
        <v>1</v>
      </c>
      <c r="L130" s="96" t="s">
        <v>136</v>
      </c>
      <c r="M130" s="97">
        <v>4.1500000000000002E-2</v>
      </c>
      <c r="N130" s="97">
        <v>-4.5999999997133889E-3</v>
      </c>
      <c r="O130" s="93">
        <v>6270.1653370000004</v>
      </c>
      <c r="P130" s="95">
        <v>111.29</v>
      </c>
      <c r="Q130" s="83"/>
      <c r="R130" s="93">
        <v>6.9780668699999984</v>
      </c>
      <c r="S130" s="94">
        <v>3.1257559441411933E-5</v>
      </c>
      <c r="T130" s="94">
        <v>1.3210121964056263E-4</v>
      </c>
      <c r="U130" s="94">
        <f>R130/'סכום נכסי הקרן'!$C$42</f>
        <v>3.7718442590996866E-5</v>
      </c>
    </row>
    <row r="131" spans="2:21">
      <c r="B131" s="86" t="s">
        <v>598</v>
      </c>
      <c r="C131" s="83" t="s">
        <v>599</v>
      </c>
      <c r="D131" s="96" t="s">
        <v>123</v>
      </c>
      <c r="E131" s="96" t="s">
        <v>314</v>
      </c>
      <c r="F131" s="83" t="s">
        <v>600</v>
      </c>
      <c r="G131" s="96" t="s">
        <v>132</v>
      </c>
      <c r="H131" s="83" t="s">
        <v>601</v>
      </c>
      <c r="I131" s="83" t="s">
        <v>318</v>
      </c>
      <c r="J131" s="83"/>
      <c r="K131" s="93">
        <v>2.1699999999952442</v>
      </c>
      <c r="L131" s="96" t="s">
        <v>136</v>
      </c>
      <c r="M131" s="97">
        <v>3.15E-2</v>
      </c>
      <c r="N131" s="97">
        <v>1.7899999999938857E-2</v>
      </c>
      <c r="O131" s="93">
        <v>98884.343525000004</v>
      </c>
      <c r="P131" s="95">
        <v>104.2</v>
      </c>
      <c r="Q131" s="83"/>
      <c r="R131" s="93">
        <v>103.037489897</v>
      </c>
      <c r="S131" s="94">
        <v>2.0832975568467913E-4</v>
      </c>
      <c r="T131" s="94">
        <v>1.9505943892016403E-3</v>
      </c>
      <c r="U131" s="94">
        <f>R131/'סכום נכסי הקרן'!$C$42</f>
        <v>5.569470341576728E-4</v>
      </c>
    </row>
    <row r="132" spans="2:21">
      <c r="B132" s="86" t="s">
        <v>602</v>
      </c>
      <c r="C132" s="83" t="s">
        <v>603</v>
      </c>
      <c r="D132" s="96" t="s">
        <v>123</v>
      </c>
      <c r="E132" s="96" t="s">
        <v>314</v>
      </c>
      <c r="F132" s="83" t="s">
        <v>600</v>
      </c>
      <c r="G132" s="96" t="s">
        <v>132</v>
      </c>
      <c r="H132" s="83" t="s">
        <v>601</v>
      </c>
      <c r="I132" s="83" t="s">
        <v>318</v>
      </c>
      <c r="J132" s="83"/>
      <c r="K132" s="93">
        <v>1.7900000000118264</v>
      </c>
      <c r="L132" s="96" t="s">
        <v>136</v>
      </c>
      <c r="M132" s="97">
        <v>2.8500000000000001E-2</v>
      </c>
      <c r="N132" s="97">
        <v>1.5700000000064319E-2</v>
      </c>
      <c r="O132" s="93">
        <v>46102.464763000004</v>
      </c>
      <c r="P132" s="95">
        <v>104.54</v>
      </c>
      <c r="Q132" s="83"/>
      <c r="R132" s="93">
        <v>48.195515217000008</v>
      </c>
      <c r="S132" s="94">
        <v>2.1077819429619896E-4</v>
      </c>
      <c r="T132" s="94">
        <v>9.123854012839228E-4</v>
      </c>
      <c r="U132" s="94">
        <f>R132/'סכום נכסי הקרן'!$C$42</f>
        <v>2.6051051211206454E-4</v>
      </c>
    </row>
    <row r="133" spans="2:21">
      <c r="B133" s="86" t="s">
        <v>604</v>
      </c>
      <c r="C133" s="83" t="s">
        <v>605</v>
      </c>
      <c r="D133" s="96" t="s">
        <v>123</v>
      </c>
      <c r="E133" s="96" t="s">
        <v>314</v>
      </c>
      <c r="F133" s="83" t="s">
        <v>606</v>
      </c>
      <c r="G133" s="96" t="s">
        <v>384</v>
      </c>
      <c r="H133" s="83" t="s">
        <v>597</v>
      </c>
      <c r="I133" s="83" t="s">
        <v>134</v>
      </c>
      <c r="J133" s="83"/>
      <c r="K133" s="93">
        <v>4.8700000000260788</v>
      </c>
      <c r="L133" s="96" t="s">
        <v>136</v>
      </c>
      <c r="M133" s="97">
        <v>2.5000000000000001E-2</v>
      </c>
      <c r="N133" s="97">
        <v>6.499999999972644E-3</v>
      </c>
      <c r="O133" s="93">
        <v>49294.301037999998</v>
      </c>
      <c r="P133" s="95">
        <v>111.24</v>
      </c>
      <c r="Q133" s="83"/>
      <c r="R133" s="93">
        <v>54.834980211000001</v>
      </c>
      <c r="S133" s="94">
        <v>2.1829716303015798E-4</v>
      </c>
      <c r="T133" s="94">
        <v>1.0380765761906804E-3</v>
      </c>
      <c r="U133" s="94">
        <f>R133/'סכום נכסי הקרן'!$C$42</f>
        <v>2.9639871494482444E-4</v>
      </c>
    </row>
    <row r="134" spans="2:21">
      <c r="B134" s="86" t="s">
        <v>607</v>
      </c>
      <c r="C134" s="83" t="s">
        <v>608</v>
      </c>
      <c r="D134" s="96" t="s">
        <v>123</v>
      </c>
      <c r="E134" s="96" t="s">
        <v>314</v>
      </c>
      <c r="F134" s="83" t="s">
        <v>606</v>
      </c>
      <c r="G134" s="96" t="s">
        <v>384</v>
      </c>
      <c r="H134" s="83" t="s">
        <v>597</v>
      </c>
      <c r="I134" s="83" t="s">
        <v>134</v>
      </c>
      <c r="J134" s="83"/>
      <c r="K134" s="93">
        <v>7.2599999999817655</v>
      </c>
      <c r="L134" s="96" t="s">
        <v>136</v>
      </c>
      <c r="M134" s="97">
        <v>1.9E-2</v>
      </c>
      <c r="N134" s="97">
        <v>1.2199999999944951E-2</v>
      </c>
      <c r="O134" s="93">
        <v>109408.768027</v>
      </c>
      <c r="P134" s="95">
        <v>106.26</v>
      </c>
      <c r="Q134" s="83"/>
      <c r="R134" s="93">
        <v>116.257757262</v>
      </c>
      <c r="S134" s="94">
        <v>4.7172615527859793E-4</v>
      </c>
      <c r="T134" s="94">
        <v>2.2008662016428453E-3</v>
      </c>
      <c r="U134" s="94">
        <f>R134/'סכום נכסי הקרן'!$C$42</f>
        <v>6.2840635160677351E-4</v>
      </c>
    </row>
    <row r="135" spans="2:21">
      <c r="B135" s="86" t="s">
        <v>609</v>
      </c>
      <c r="C135" s="83" t="s">
        <v>610</v>
      </c>
      <c r="D135" s="96" t="s">
        <v>123</v>
      </c>
      <c r="E135" s="96" t="s">
        <v>314</v>
      </c>
      <c r="F135" s="83" t="s">
        <v>551</v>
      </c>
      <c r="G135" s="96" t="s">
        <v>384</v>
      </c>
      <c r="H135" s="83" t="s">
        <v>601</v>
      </c>
      <c r="I135" s="83" t="s">
        <v>318</v>
      </c>
      <c r="J135" s="83"/>
      <c r="K135" s="93">
        <v>6.5600000000885021</v>
      </c>
      <c r="L135" s="96" t="s">
        <v>136</v>
      </c>
      <c r="M135" s="97">
        <v>2.81E-2</v>
      </c>
      <c r="N135" s="97">
        <v>6.5000000000000006E-3</v>
      </c>
      <c r="O135" s="93">
        <v>15463.786888000001</v>
      </c>
      <c r="P135" s="95">
        <v>116.91</v>
      </c>
      <c r="Q135" s="83"/>
      <c r="R135" s="93">
        <v>18.078713240000003</v>
      </c>
      <c r="S135" s="94">
        <v>3.1092679010815334E-5</v>
      </c>
      <c r="T135" s="94">
        <v>3.4224665842676113E-4</v>
      </c>
      <c r="U135" s="94">
        <f>R135/'סכום נכסי הקרן'!$C$42</f>
        <v>9.7720603738214851E-5</v>
      </c>
    </row>
    <row r="136" spans="2:21">
      <c r="B136" s="86" t="s">
        <v>611</v>
      </c>
      <c r="C136" s="83" t="s">
        <v>612</v>
      </c>
      <c r="D136" s="96" t="s">
        <v>123</v>
      </c>
      <c r="E136" s="96" t="s">
        <v>314</v>
      </c>
      <c r="F136" s="83" t="s">
        <v>551</v>
      </c>
      <c r="G136" s="96" t="s">
        <v>384</v>
      </c>
      <c r="H136" s="83" t="s">
        <v>601</v>
      </c>
      <c r="I136" s="83" t="s">
        <v>318</v>
      </c>
      <c r="J136" s="83"/>
      <c r="K136" s="93">
        <v>4.4900000000144296</v>
      </c>
      <c r="L136" s="96" t="s">
        <v>136</v>
      </c>
      <c r="M136" s="97">
        <v>3.7000000000000005E-2</v>
      </c>
      <c r="N136" s="97">
        <v>4.1000000000961925E-3</v>
      </c>
      <c r="O136" s="93">
        <v>42946.981972000001</v>
      </c>
      <c r="P136" s="95">
        <v>116.19</v>
      </c>
      <c r="Q136" s="83"/>
      <c r="R136" s="93">
        <v>49.900098471999996</v>
      </c>
      <c r="S136" s="94">
        <v>6.7200986695601059E-5</v>
      </c>
      <c r="T136" s="94">
        <v>9.4465472904466108E-4</v>
      </c>
      <c r="U136" s="94">
        <f>R136/'סכום נכסי הקרן'!$C$42</f>
        <v>2.6972427100017499E-4</v>
      </c>
    </row>
    <row r="137" spans="2:21">
      <c r="B137" s="86" t="s">
        <v>613</v>
      </c>
      <c r="C137" s="83" t="s">
        <v>614</v>
      </c>
      <c r="D137" s="96" t="s">
        <v>123</v>
      </c>
      <c r="E137" s="96" t="s">
        <v>314</v>
      </c>
      <c r="F137" s="83" t="s">
        <v>551</v>
      </c>
      <c r="G137" s="96" t="s">
        <v>384</v>
      </c>
      <c r="H137" s="83" t="s">
        <v>597</v>
      </c>
      <c r="I137" s="83" t="s">
        <v>134</v>
      </c>
      <c r="J137" s="83"/>
      <c r="K137" s="93">
        <v>3.289999999749408</v>
      </c>
      <c r="L137" s="96" t="s">
        <v>136</v>
      </c>
      <c r="M137" s="97">
        <v>4.4000000000000004E-2</v>
      </c>
      <c r="N137" s="97">
        <v>7.0000000083530686E-4</v>
      </c>
      <c r="O137" s="93">
        <v>3521.3778499999999</v>
      </c>
      <c r="P137" s="95">
        <v>115.59</v>
      </c>
      <c r="Q137" s="83"/>
      <c r="R137" s="93">
        <v>4.0703609379999994</v>
      </c>
      <c r="S137" s="94">
        <v>1.3574983423412309E-5</v>
      </c>
      <c r="T137" s="94">
        <v>7.7055673771023132E-5</v>
      </c>
      <c r="U137" s="94">
        <f>R137/'סכום נכסי הקרן'!$C$42</f>
        <v>2.2001462328289379E-5</v>
      </c>
    </row>
    <row r="138" spans="2:21">
      <c r="B138" s="86" t="s">
        <v>615</v>
      </c>
      <c r="C138" s="83" t="s">
        <v>616</v>
      </c>
      <c r="D138" s="96" t="s">
        <v>123</v>
      </c>
      <c r="E138" s="96" t="s">
        <v>314</v>
      </c>
      <c r="F138" s="83" t="s">
        <v>551</v>
      </c>
      <c r="G138" s="96" t="s">
        <v>384</v>
      </c>
      <c r="H138" s="83" t="s">
        <v>597</v>
      </c>
      <c r="I138" s="83" t="s">
        <v>134</v>
      </c>
      <c r="J138" s="83"/>
      <c r="K138" s="93">
        <v>5.31000000009226</v>
      </c>
      <c r="L138" s="96" t="s">
        <v>136</v>
      </c>
      <c r="M138" s="97">
        <v>2.4E-2</v>
      </c>
      <c r="N138" s="97">
        <v>3.9999999999357078E-3</v>
      </c>
      <c r="O138" s="93">
        <v>27519.407227</v>
      </c>
      <c r="P138" s="95">
        <v>113.04</v>
      </c>
      <c r="Q138" s="83"/>
      <c r="R138" s="93">
        <v>31.107938223000001</v>
      </c>
      <c r="S138" s="94">
        <v>5.6041939389785029E-5</v>
      </c>
      <c r="T138" s="94">
        <v>5.8890186298280302E-4</v>
      </c>
      <c r="U138" s="94">
        <f>R138/'סכום נכסי הקרן'!$C$42</f>
        <v>1.6814728259955796E-4</v>
      </c>
    </row>
    <row r="139" spans="2:21">
      <c r="B139" s="86" t="s">
        <v>617</v>
      </c>
      <c r="C139" s="83" t="s">
        <v>618</v>
      </c>
      <c r="D139" s="96" t="s">
        <v>123</v>
      </c>
      <c r="E139" s="96" t="s">
        <v>314</v>
      </c>
      <c r="F139" s="83" t="s">
        <v>551</v>
      </c>
      <c r="G139" s="96" t="s">
        <v>384</v>
      </c>
      <c r="H139" s="83" t="s">
        <v>597</v>
      </c>
      <c r="I139" s="83" t="s">
        <v>134</v>
      </c>
      <c r="J139" s="83"/>
      <c r="K139" s="93">
        <v>6.4100000000081465</v>
      </c>
      <c r="L139" s="96" t="s">
        <v>136</v>
      </c>
      <c r="M139" s="97">
        <v>2.6000000000000002E-2</v>
      </c>
      <c r="N139" s="97">
        <v>7.400000000003789E-3</v>
      </c>
      <c r="O139" s="93">
        <v>185822.97532200001</v>
      </c>
      <c r="P139" s="95">
        <v>113.62</v>
      </c>
      <c r="Q139" s="83"/>
      <c r="R139" s="93">
        <v>211.132064208</v>
      </c>
      <c r="S139" s="94">
        <v>3.1586560156288249E-4</v>
      </c>
      <c r="T139" s="94">
        <v>3.9969240345079102E-3</v>
      </c>
      <c r="U139" s="94">
        <f>R139/'סכום נכסי הקרן'!$C$42</f>
        <v>1.1412290525883303E-3</v>
      </c>
    </row>
    <row r="140" spans="2:21">
      <c r="B140" s="86" t="s">
        <v>619</v>
      </c>
      <c r="C140" s="83" t="s">
        <v>620</v>
      </c>
      <c r="D140" s="96" t="s">
        <v>123</v>
      </c>
      <c r="E140" s="96" t="s">
        <v>314</v>
      </c>
      <c r="F140" s="83" t="s">
        <v>621</v>
      </c>
      <c r="G140" s="96" t="s">
        <v>384</v>
      </c>
      <c r="H140" s="83" t="s">
        <v>597</v>
      </c>
      <c r="I140" s="83" t="s">
        <v>134</v>
      </c>
      <c r="J140" s="83"/>
      <c r="K140" s="93">
        <v>0.5</v>
      </c>
      <c r="L140" s="96" t="s">
        <v>136</v>
      </c>
      <c r="M140" s="97">
        <v>4.4999999999999998E-2</v>
      </c>
      <c r="N140" s="97">
        <v>-6.9000000000983266E-3</v>
      </c>
      <c r="O140" s="93">
        <v>34698.066037999997</v>
      </c>
      <c r="P140" s="95">
        <v>111.38</v>
      </c>
      <c r="Q140" s="83"/>
      <c r="R140" s="93">
        <v>38.646705797999999</v>
      </c>
      <c r="S140" s="94">
        <v>1.9970109949928055E-4</v>
      </c>
      <c r="T140" s="94">
        <v>7.3161766232913788E-4</v>
      </c>
      <c r="U140" s="94">
        <f>R140/'סכום נכסי הקרן'!$C$42</f>
        <v>2.0889647249439574E-4</v>
      </c>
    </row>
    <row r="141" spans="2:21">
      <c r="B141" s="86" t="s">
        <v>622</v>
      </c>
      <c r="C141" s="83" t="s">
        <v>623</v>
      </c>
      <c r="D141" s="96" t="s">
        <v>123</v>
      </c>
      <c r="E141" s="96" t="s">
        <v>314</v>
      </c>
      <c r="F141" s="83" t="s">
        <v>621</v>
      </c>
      <c r="G141" s="96" t="s">
        <v>384</v>
      </c>
      <c r="H141" s="83" t="s">
        <v>597</v>
      </c>
      <c r="I141" s="83" t="s">
        <v>134</v>
      </c>
      <c r="J141" s="83"/>
      <c r="K141" s="93">
        <v>4.4699999999782092</v>
      </c>
      <c r="L141" s="96" t="s">
        <v>136</v>
      </c>
      <c r="M141" s="97">
        <v>1.6E-2</v>
      </c>
      <c r="N141" s="97">
        <v>1.3000000001372066E-3</v>
      </c>
      <c r="O141" s="93">
        <v>22729.923491000001</v>
      </c>
      <c r="P141" s="95">
        <v>109.02</v>
      </c>
      <c r="Q141" s="83"/>
      <c r="R141" s="93">
        <v>24.780163981999998</v>
      </c>
      <c r="S141" s="94">
        <v>1.4338806749756411E-4</v>
      </c>
      <c r="T141" s="94">
        <v>4.6911128051648225E-4</v>
      </c>
      <c r="U141" s="94">
        <f>R141/'סכום נכסי הקרן'!$C$42</f>
        <v>1.3394385722625721E-4</v>
      </c>
    </row>
    <row r="142" spans="2:21">
      <c r="B142" s="86" t="s">
        <v>624</v>
      </c>
      <c r="C142" s="83" t="s">
        <v>625</v>
      </c>
      <c r="D142" s="96" t="s">
        <v>123</v>
      </c>
      <c r="E142" s="96" t="s">
        <v>314</v>
      </c>
      <c r="F142" s="83" t="s">
        <v>596</v>
      </c>
      <c r="G142" s="96" t="s">
        <v>322</v>
      </c>
      <c r="H142" s="83" t="s">
        <v>626</v>
      </c>
      <c r="I142" s="83" t="s">
        <v>134</v>
      </c>
      <c r="J142" s="83"/>
      <c r="K142" s="93">
        <v>0.68000000000054495</v>
      </c>
      <c r="L142" s="96" t="s">
        <v>136</v>
      </c>
      <c r="M142" s="97">
        <v>5.2999999999999999E-2</v>
      </c>
      <c r="N142" s="97">
        <v>0</v>
      </c>
      <c r="O142" s="93">
        <v>64338.581080999997</v>
      </c>
      <c r="P142" s="95">
        <v>114.06</v>
      </c>
      <c r="Q142" s="83"/>
      <c r="R142" s="93">
        <v>73.384589147</v>
      </c>
      <c r="S142" s="94">
        <v>2.4745037068759951E-4</v>
      </c>
      <c r="T142" s="94">
        <v>1.3892377229598398E-3</v>
      </c>
      <c r="U142" s="94">
        <f>R142/'סכום נכסי הקרן'!$C$42</f>
        <v>3.9666464428779713E-4</v>
      </c>
    </row>
    <row r="143" spans="2:21">
      <c r="B143" s="86" t="s">
        <v>627</v>
      </c>
      <c r="C143" s="83" t="s">
        <v>628</v>
      </c>
      <c r="D143" s="96" t="s">
        <v>123</v>
      </c>
      <c r="E143" s="96" t="s">
        <v>314</v>
      </c>
      <c r="F143" s="83" t="s">
        <v>629</v>
      </c>
      <c r="G143" s="96" t="s">
        <v>630</v>
      </c>
      <c r="H143" s="83" t="s">
        <v>626</v>
      </c>
      <c r="I143" s="83" t="s">
        <v>134</v>
      </c>
      <c r="J143" s="83"/>
      <c r="K143" s="93">
        <v>1.4699994800603129</v>
      </c>
      <c r="L143" s="96" t="s">
        <v>136</v>
      </c>
      <c r="M143" s="97">
        <v>5.3499999999999999E-2</v>
      </c>
      <c r="N143" s="97">
        <v>5.8000071991648975E-3</v>
      </c>
      <c r="O143" s="93">
        <v>0.45592100000000002</v>
      </c>
      <c r="P143" s="95">
        <v>109.68</v>
      </c>
      <c r="Q143" s="83"/>
      <c r="R143" s="93">
        <v>5.0005800000000006E-4</v>
      </c>
      <c r="S143" s="94">
        <v>3.8811944402471287E-9</v>
      </c>
      <c r="T143" s="94">
        <v>9.4665575612376557E-9</v>
      </c>
      <c r="U143" s="94">
        <f>R143/'סכום נכסי הקרן'!$C$42</f>
        <v>2.7029561792045019E-9</v>
      </c>
    </row>
    <row r="144" spans="2:21">
      <c r="B144" s="86" t="s">
        <v>631</v>
      </c>
      <c r="C144" s="83" t="s">
        <v>632</v>
      </c>
      <c r="D144" s="96" t="s">
        <v>123</v>
      </c>
      <c r="E144" s="96" t="s">
        <v>314</v>
      </c>
      <c r="F144" s="83" t="s">
        <v>633</v>
      </c>
      <c r="G144" s="96" t="s">
        <v>384</v>
      </c>
      <c r="H144" s="83" t="s">
        <v>634</v>
      </c>
      <c r="I144" s="83" t="s">
        <v>318</v>
      </c>
      <c r="J144" s="83"/>
      <c r="K144" s="93">
        <v>0.40999999970596379</v>
      </c>
      <c r="L144" s="96" t="s">
        <v>136</v>
      </c>
      <c r="M144" s="97">
        <v>4.8499999999999995E-2</v>
      </c>
      <c r="N144" s="97">
        <v>3.4000000004055673E-3</v>
      </c>
      <c r="O144" s="93">
        <v>1583.1027690000001</v>
      </c>
      <c r="P144" s="95">
        <v>124.6</v>
      </c>
      <c r="Q144" s="83"/>
      <c r="R144" s="93">
        <v>1.9725459379999999</v>
      </c>
      <c r="S144" s="94">
        <v>2.3278885828682846E-5</v>
      </c>
      <c r="T144" s="94">
        <v>3.7342107644038332E-5</v>
      </c>
      <c r="U144" s="94">
        <f>R144/'סכום נכסי הקרן'!$C$42</f>
        <v>1.0662173651620092E-5</v>
      </c>
    </row>
    <row r="145" spans="2:21">
      <c r="B145" s="86" t="s">
        <v>635</v>
      </c>
      <c r="C145" s="83" t="s">
        <v>636</v>
      </c>
      <c r="D145" s="96" t="s">
        <v>123</v>
      </c>
      <c r="E145" s="96" t="s">
        <v>314</v>
      </c>
      <c r="F145" s="83" t="s">
        <v>637</v>
      </c>
      <c r="G145" s="96" t="s">
        <v>384</v>
      </c>
      <c r="H145" s="83" t="s">
        <v>634</v>
      </c>
      <c r="I145" s="83" t="s">
        <v>318</v>
      </c>
      <c r="J145" s="83"/>
      <c r="K145" s="93">
        <v>0.99000000052291526</v>
      </c>
      <c r="L145" s="96" t="s">
        <v>136</v>
      </c>
      <c r="M145" s="97">
        <v>4.2500000000000003E-2</v>
      </c>
      <c r="N145" s="97">
        <v>2.5999999969865905E-3</v>
      </c>
      <c r="O145" s="93">
        <v>743.71914200000003</v>
      </c>
      <c r="P145" s="95">
        <v>112.56</v>
      </c>
      <c r="Q145" s="93">
        <v>0.29115988599999998</v>
      </c>
      <c r="R145" s="93">
        <v>1.1282901589999998</v>
      </c>
      <c r="S145" s="94">
        <v>1.2882656571302992E-5</v>
      </c>
      <c r="T145" s="94">
        <v>2.1359569761810597E-5</v>
      </c>
      <c r="U145" s="94">
        <f>R145/'סכום נכסי הקרן'!$C$42</f>
        <v>6.0987302616990014E-6</v>
      </c>
    </row>
    <row r="146" spans="2:21">
      <c r="B146" s="86" t="s">
        <v>638</v>
      </c>
      <c r="C146" s="83" t="s">
        <v>639</v>
      </c>
      <c r="D146" s="96" t="s">
        <v>123</v>
      </c>
      <c r="E146" s="96" t="s">
        <v>314</v>
      </c>
      <c r="F146" s="83" t="s">
        <v>640</v>
      </c>
      <c r="G146" s="96" t="s">
        <v>448</v>
      </c>
      <c r="H146" s="83" t="s">
        <v>634</v>
      </c>
      <c r="I146" s="83" t="s">
        <v>318</v>
      </c>
      <c r="J146" s="83"/>
      <c r="K146" s="93">
        <v>0.49999999997767691</v>
      </c>
      <c r="L146" s="96" t="s">
        <v>136</v>
      </c>
      <c r="M146" s="97">
        <v>4.8000000000000001E-2</v>
      </c>
      <c r="N146" s="97">
        <v>-7.4000000000446452E-3</v>
      </c>
      <c r="O146" s="93">
        <v>18359.358225</v>
      </c>
      <c r="P146" s="95">
        <v>122</v>
      </c>
      <c r="Q146" s="83"/>
      <c r="R146" s="93">
        <v>22.398418185000001</v>
      </c>
      <c r="S146" s="94">
        <v>1.7947664291828743E-4</v>
      </c>
      <c r="T146" s="94">
        <v>4.2402264343131146E-4</v>
      </c>
      <c r="U146" s="94">
        <f>R146/'סכום נכסי הקרן'!$C$42</f>
        <v>1.2106984157348194E-4</v>
      </c>
    </row>
    <row r="147" spans="2:21">
      <c r="B147" s="86" t="s">
        <v>641</v>
      </c>
      <c r="C147" s="83" t="s">
        <v>642</v>
      </c>
      <c r="D147" s="96" t="s">
        <v>123</v>
      </c>
      <c r="E147" s="96" t="s">
        <v>314</v>
      </c>
      <c r="F147" s="83" t="s">
        <v>378</v>
      </c>
      <c r="G147" s="96" t="s">
        <v>322</v>
      </c>
      <c r="H147" s="83" t="s">
        <v>634</v>
      </c>
      <c r="I147" s="83" t="s">
        <v>318</v>
      </c>
      <c r="J147" s="83"/>
      <c r="K147" s="93">
        <v>1.9199999999973014</v>
      </c>
      <c r="L147" s="96" t="s">
        <v>136</v>
      </c>
      <c r="M147" s="97">
        <v>5.0999999999999997E-2</v>
      </c>
      <c r="N147" s="97">
        <v>1.6999999999940971E-3</v>
      </c>
      <c r="O147" s="93">
        <v>351240.84472599998</v>
      </c>
      <c r="P147" s="95">
        <v>133.5</v>
      </c>
      <c r="Q147" s="93">
        <v>5.4426381570000002</v>
      </c>
      <c r="R147" s="93">
        <v>474.34917678400001</v>
      </c>
      <c r="S147" s="94">
        <v>3.0616097181709E-4</v>
      </c>
      <c r="T147" s="94">
        <v>8.9798659078575531E-3</v>
      </c>
      <c r="U147" s="94">
        <f>R147/'סכום נכסי הקרן'!$C$42</f>
        <v>2.5639926538299183E-3</v>
      </c>
    </row>
    <row r="148" spans="2:21">
      <c r="B148" s="86" t="s">
        <v>643</v>
      </c>
      <c r="C148" s="83" t="s">
        <v>644</v>
      </c>
      <c r="D148" s="96" t="s">
        <v>123</v>
      </c>
      <c r="E148" s="96" t="s">
        <v>314</v>
      </c>
      <c r="F148" s="83" t="s">
        <v>542</v>
      </c>
      <c r="G148" s="96" t="s">
        <v>322</v>
      </c>
      <c r="H148" s="83" t="s">
        <v>634</v>
      </c>
      <c r="I148" s="83" t="s">
        <v>318</v>
      </c>
      <c r="J148" s="83"/>
      <c r="K148" s="93">
        <v>0.99000000001443089</v>
      </c>
      <c r="L148" s="96" t="s">
        <v>136</v>
      </c>
      <c r="M148" s="97">
        <v>2.4E-2</v>
      </c>
      <c r="N148" s="97">
        <v>3.900000000144308E-3</v>
      </c>
      <c r="O148" s="93">
        <v>16584.379720000001</v>
      </c>
      <c r="P148" s="95">
        <v>104.46</v>
      </c>
      <c r="Q148" s="83"/>
      <c r="R148" s="93">
        <v>17.324043024999998</v>
      </c>
      <c r="S148" s="94">
        <v>1.9055049206435234E-4</v>
      </c>
      <c r="T148" s="94">
        <v>3.2796005761235735E-4</v>
      </c>
      <c r="U148" s="94">
        <f>R148/'סכום נכסי הקרן'!$C$42</f>
        <v>9.3641395884534173E-5</v>
      </c>
    </row>
    <row r="149" spans="2:21">
      <c r="B149" s="86" t="s">
        <v>645</v>
      </c>
      <c r="C149" s="83" t="s">
        <v>646</v>
      </c>
      <c r="D149" s="96" t="s">
        <v>123</v>
      </c>
      <c r="E149" s="96" t="s">
        <v>314</v>
      </c>
      <c r="F149" s="83" t="s">
        <v>554</v>
      </c>
      <c r="G149" s="96" t="s">
        <v>384</v>
      </c>
      <c r="H149" s="83" t="s">
        <v>634</v>
      </c>
      <c r="I149" s="83" t="s">
        <v>318</v>
      </c>
      <c r="J149" s="83"/>
      <c r="K149" s="93">
        <v>4.1399999999722121</v>
      </c>
      <c r="L149" s="96" t="s">
        <v>136</v>
      </c>
      <c r="M149" s="97">
        <v>2.0499999999999997E-2</v>
      </c>
      <c r="N149" s="97">
        <v>5.1999999996295019E-3</v>
      </c>
      <c r="O149" s="93">
        <v>7961.1468750000004</v>
      </c>
      <c r="P149" s="95">
        <v>108.49</v>
      </c>
      <c r="Q149" s="83"/>
      <c r="R149" s="93">
        <v>8.6370484659999995</v>
      </c>
      <c r="S149" s="94">
        <v>1.4032702759383759E-5</v>
      </c>
      <c r="T149" s="94">
        <v>1.6350726608231123E-4</v>
      </c>
      <c r="U149" s="94">
        <f>R149/'סכום נכסי הקרן'!$C$42</f>
        <v>4.6685711499992926E-5</v>
      </c>
    </row>
    <row r="150" spans="2:21">
      <c r="B150" s="86" t="s">
        <v>647</v>
      </c>
      <c r="C150" s="83" t="s">
        <v>648</v>
      </c>
      <c r="D150" s="96" t="s">
        <v>123</v>
      </c>
      <c r="E150" s="96" t="s">
        <v>314</v>
      </c>
      <c r="F150" s="83" t="s">
        <v>554</v>
      </c>
      <c r="G150" s="96" t="s">
        <v>384</v>
      </c>
      <c r="H150" s="83" t="s">
        <v>634</v>
      </c>
      <c r="I150" s="83" t="s">
        <v>318</v>
      </c>
      <c r="J150" s="83"/>
      <c r="K150" s="93">
        <v>5.0099999999907787</v>
      </c>
      <c r="L150" s="96" t="s">
        <v>136</v>
      </c>
      <c r="M150" s="97">
        <v>2.0499999999999997E-2</v>
      </c>
      <c r="N150" s="97">
        <v>6.6000000000301122E-3</v>
      </c>
      <c r="O150" s="93">
        <v>96663.15</v>
      </c>
      <c r="P150" s="95">
        <v>109.94</v>
      </c>
      <c r="Q150" s="83"/>
      <c r="R150" s="93">
        <v>106.271472098</v>
      </c>
      <c r="S150" s="94">
        <v>1.6905979512705303E-4</v>
      </c>
      <c r="T150" s="94">
        <v>2.0118166447355675E-3</v>
      </c>
      <c r="U150" s="94">
        <f>R150/'סכום נכסי הקרן'!$C$42</f>
        <v>5.7442763075572811E-4</v>
      </c>
    </row>
    <row r="151" spans="2:21">
      <c r="B151" s="86" t="s">
        <v>649</v>
      </c>
      <c r="C151" s="83" t="s">
        <v>650</v>
      </c>
      <c r="D151" s="96" t="s">
        <v>123</v>
      </c>
      <c r="E151" s="96" t="s">
        <v>314</v>
      </c>
      <c r="F151" s="83" t="s">
        <v>651</v>
      </c>
      <c r="G151" s="96" t="s">
        <v>160</v>
      </c>
      <c r="H151" s="83" t="s">
        <v>634</v>
      </c>
      <c r="I151" s="83" t="s">
        <v>318</v>
      </c>
      <c r="J151" s="83"/>
      <c r="K151" s="93">
        <v>1.0000000056550494E-2</v>
      </c>
      <c r="L151" s="96" t="s">
        <v>136</v>
      </c>
      <c r="M151" s="97">
        <v>4.5999999999999999E-2</v>
      </c>
      <c r="N151" s="97">
        <v>6.7700000003544758E-2</v>
      </c>
      <c r="O151" s="93">
        <v>6826.8904339999999</v>
      </c>
      <c r="P151" s="95">
        <v>106.2</v>
      </c>
      <c r="Q151" s="83"/>
      <c r="R151" s="93">
        <v>7.2501577589999995</v>
      </c>
      <c r="S151" s="94">
        <v>3.1835811101069477E-5</v>
      </c>
      <c r="T151" s="94">
        <v>1.3725215025782469E-4</v>
      </c>
      <c r="U151" s="94">
        <f>R151/'סכום נכסי הקרן'!$C$42</f>
        <v>3.9189171485900655E-5</v>
      </c>
    </row>
    <row r="152" spans="2:21">
      <c r="B152" s="86" t="s">
        <v>652</v>
      </c>
      <c r="C152" s="83" t="s">
        <v>653</v>
      </c>
      <c r="D152" s="96" t="s">
        <v>123</v>
      </c>
      <c r="E152" s="96" t="s">
        <v>314</v>
      </c>
      <c r="F152" s="83" t="s">
        <v>651</v>
      </c>
      <c r="G152" s="96" t="s">
        <v>160</v>
      </c>
      <c r="H152" s="83" t="s">
        <v>634</v>
      </c>
      <c r="I152" s="83" t="s">
        <v>318</v>
      </c>
      <c r="J152" s="83"/>
      <c r="K152" s="93">
        <v>2.55000000000372</v>
      </c>
      <c r="L152" s="96" t="s">
        <v>136</v>
      </c>
      <c r="M152" s="97">
        <v>1.9799999999999998E-2</v>
      </c>
      <c r="N152" s="97">
        <v>1.8600000000014879E-2</v>
      </c>
      <c r="O152" s="93">
        <v>197704.24534299999</v>
      </c>
      <c r="P152" s="95">
        <v>100.99</v>
      </c>
      <c r="Q152" s="93">
        <v>1.9707407530000001</v>
      </c>
      <c r="R152" s="93">
        <v>201.63225869499999</v>
      </c>
      <c r="S152" s="94">
        <v>2.739371067612141E-4</v>
      </c>
      <c r="T152" s="94">
        <v>3.817083984534952E-3</v>
      </c>
      <c r="U152" s="94">
        <f>R152/'סכום נכסי הקרן'!$C$42</f>
        <v>1.089879893065626E-3</v>
      </c>
    </row>
    <row r="153" spans="2:21">
      <c r="B153" s="86" t="s">
        <v>654</v>
      </c>
      <c r="C153" s="83" t="s">
        <v>655</v>
      </c>
      <c r="D153" s="96" t="s">
        <v>123</v>
      </c>
      <c r="E153" s="96" t="s">
        <v>314</v>
      </c>
      <c r="F153" s="83" t="s">
        <v>656</v>
      </c>
      <c r="G153" s="96" t="s">
        <v>384</v>
      </c>
      <c r="H153" s="83" t="s">
        <v>657</v>
      </c>
      <c r="I153" s="83" t="s">
        <v>134</v>
      </c>
      <c r="J153" s="83"/>
      <c r="K153" s="93">
        <v>3.3095329988421458</v>
      </c>
      <c r="L153" s="96" t="s">
        <v>136</v>
      </c>
      <c r="M153" s="97">
        <v>4.6500000000000007E-2</v>
      </c>
      <c r="N153" s="97">
        <v>8.7996912389038968E-3</v>
      </c>
      <c r="O153" s="93">
        <v>2.2230000000000001E-3</v>
      </c>
      <c r="P153" s="95">
        <v>114.19</v>
      </c>
      <c r="Q153" s="93">
        <v>5.7999999999999997E-8</v>
      </c>
      <c r="R153" s="93">
        <v>2.5909999999999998E-6</v>
      </c>
      <c r="S153" s="94">
        <v>3.1020538024230348E-12</v>
      </c>
      <c r="T153" s="94">
        <v>4.9050011481001727E-11</v>
      </c>
      <c r="U153" s="94">
        <f>R153/'סכום נכסי הקרן'!$C$42</f>
        <v>1.4005094329695482E-11</v>
      </c>
    </row>
    <row r="154" spans="2:21">
      <c r="B154" s="86" t="s">
        <v>658</v>
      </c>
      <c r="C154" s="83" t="s">
        <v>659</v>
      </c>
      <c r="D154" s="96" t="s">
        <v>123</v>
      </c>
      <c r="E154" s="96" t="s">
        <v>314</v>
      </c>
      <c r="F154" s="83" t="s">
        <v>656</v>
      </c>
      <c r="G154" s="96" t="s">
        <v>384</v>
      </c>
      <c r="H154" s="83" t="s">
        <v>657</v>
      </c>
      <c r="I154" s="83" t="s">
        <v>134</v>
      </c>
      <c r="J154" s="83"/>
      <c r="K154" s="97">
        <v>0</v>
      </c>
      <c r="L154" s="96" t="s">
        <v>136</v>
      </c>
      <c r="M154" s="97">
        <v>5.5999999999999994E-2</v>
      </c>
      <c r="N154" s="97">
        <v>0</v>
      </c>
      <c r="O154" s="93">
        <v>17852.147035000002</v>
      </c>
      <c r="P154" s="95">
        <v>109.44</v>
      </c>
      <c r="Q154" s="83"/>
      <c r="R154" s="93">
        <v>19.537390525999999</v>
      </c>
      <c r="S154" s="94">
        <v>2.8198880133632401E-4</v>
      </c>
      <c r="T154" s="94">
        <v>3.6986076017333635E-4</v>
      </c>
      <c r="U154" s="94">
        <f>R154/'סכום נכסי הקרן'!$C$42</f>
        <v>1.0560517069576567E-4</v>
      </c>
    </row>
    <row r="155" spans="2:21">
      <c r="B155" s="86" t="s">
        <v>660</v>
      </c>
      <c r="C155" s="83" t="s">
        <v>661</v>
      </c>
      <c r="D155" s="96" t="s">
        <v>123</v>
      </c>
      <c r="E155" s="96" t="s">
        <v>314</v>
      </c>
      <c r="F155" s="83" t="s">
        <v>662</v>
      </c>
      <c r="G155" s="96" t="s">
        <v>384</v>
      </c>
      <c r="H155" s="83" t="s">
        <v>657</v>
      </c>
      <c r="I155" s="83" t="s">
        <v>134</v>
      </c>
      <c r="J155" s="83"/>
      <c r="K155" s="93">
        <v>1</v>
      </c>
      <c r="L155" s="96" t="s">
        <v>136</v>
      </c>
      <c r="M155" s="97">
        <v>4.8000000000000001E-2</v>
      </c>
      <c r="N155" s="97">
        <v>2.6999999998614864E-3</v>
      </c>
      <c r="O155" s="93">
        <v>16343.515452</v>
      </c>
      <c r="P155" s="95">
        <v>105.13</v>
      </c>
      <c r="Q155" s="93">
        <v>13.862093127</v>
      </c>
      <c r="R155" s="93">
        <v>31.044030909</v>
      </c>
      <c r="S155" s="94">
        <v>3.7791387648373668E-4</v>
      </c>
      <c r="T155" s="94">
        <v>5.8769203878927931E-4</v>
      </c>
      <c r="U155" s="94">
        <f>R155/'סכום נכסי הקרן'!$C$42</f>
        <v>1.6780184533173571E-4</v>
      </c>
    </row>
    <row r="156" spans="2:21">
      <c r="B156" s="86" t="s">
        <v>663</v>
      </c>
      <c r="C156" s="83" t="s">
        <v>664</v>
      </c>
      <c r="D156" s="96" t="s">
        <v>123</v>
      </c>
      <c r="E156" s="96" t="s">
        <v>314</v>
      </c>
      <c r="F156" s="83" t="s">
        <v>665</v>
      </c>
      <c r="G156" s="96" t="s">
        <v>384</v>
      </c>
      <c r="H156" s="83" t="s">
        <v>666</v>
      </c>
      <c r="I156" s="83" t="s">
        <v>318</v>
      </c>
      <c r="J156" s="83"/>
      <c r="K156" s="93">
        <v>0.62000000000278455</v>
      </c>
      <c r="L156" s="96" t="s">
        <v>136</v>
      </c>
      <c r="M156" s="97">
        <v>5.4000000000000006E-2</v>
      </c>
      <c r="N156" s="97">
        <v>1.8099999999317776E-2</v>
      </c>
      <c r="O156" s="93">
        <v>13521.08013</v>
      </c>
      <c r="P156" s="95">
        <v>106.24</v>
      </c>
      <c r="Q156" s="83"/>
      <c r="R156" s="93">
        <v>14.364795657999998</v>
      </c>
      <c r="S156" s="94">
        <v>3.7558555916666669E-4</v>
      </c>
      <c r="T156" s="94">
        <v>2.719387850046869E-4</v>
      </c>
      <c r="U156" s="94">
        <f>R156/'סכום נכסי הקרן'!$C$42</f>
        <v>7.7645819458544986E-5</v>
      </c>
    </row>
    <row r="157" spans="2:21">
      <c r="B157" s="86" t="s">
        <v>667</v>
      </c>
      <c r="C157" s="83" t="s">
        <v>668</v>
      </c>
      <c r="D157" s="96" t="s">
        <v>123</v>
      </c>
      <c r="E157" s="96" t="s">
        <v>314</v>
      </c>
      <c r="F157" s="83" t="s">
        <v>665</v>
      </c>
      <c r="G157" s="96" t="s">
        <v>384</v>
      </c>
      <c r="H157" s="83" t="s">
        <v>666</v>
      </c>
      <c r="I157" s="83" t="s">
        <v>318</v>
      </c>
      <c r="J157" s="83"/>
      <c r="K157" s="93">
        <v>1.759999999998251</v>
      </c>
      <c r="L157" s="96" t="s">
        <v>136</v>
      </c>
      <c r="M157" s="97">
        <v>2.5000000000000001E-2</v>
      </c>
      <c r="N157" s="97">
        <v>4.4000000000174913E-2</v>
      </c>
      <c r="O157" s="93">
        <v>46624.257840999999</v>
      </c>
      <c r="P157" s="95">
        <v>98.1</v>
      </c>
      <c r="Q157" s="83"/>
      <c r="R157" s="93">
        <v>45.738396057999999</v>
      </c>
      <c r="S157" s="94">
        <v>1.1970285655741788E-4</v>
      </c>
      <c r="T157" s="94">
        <v>8.6586987717773227E-4</v>
      </c>
      <c r="U157" s="94">
        <f>R157/'סכום נכסי הקרן'!$C$42</f>
        <v>2.4722908193024391E-4</v>
      </c>
    </row>
    <row r="158" spans="2:21">
      <c r="B158" s="86" t="s">
        <v>669</v>
      </c>
      <c r="C158" s="83" t="s">
        <v>670</v>
      </c>
      <c r="D158" s="96" t="s">
        <v>123</v>
      </c>
      <c r="E158" s="96" t="s">
        <v>314</v>
      </c>
      <c r="F158" s="83" t="s">
        <v>671</v>
      </c>
      <c r="G158" s="96" t="s">
        <v>672</v>
      </c>
      <c r="H158" s="83" t="s">
        <v>673</v>
      </c>
      <c r="I158" s="83" t="s">
        <v>318</v>
      </c>
      <c r="J158" s="83"/>
      <c r="K158" s="93">
        <v>0.37999999997849337</v>
      </c>
      <c r="L158" s="96" t="s">
        <v>136</v>
      </c>
      <c r="M158" s="97">
        <v>4.9000000000000002E-2</v>
      </c>
      <c r="N158" s="97">
        <v>0</v>
      </c>
      <c r="O158" s="93">
        <v>72473.400439999998</v>
      </c>
      <c r="P158" s="95">
        <v>24.38</v>
      </c>
      <c r="Q158" s="83"/>
      <c r="R158" s="93">
        <v>17.669012801000001</v>
      </c>
      <c r="S158" s="94">
        <v>9.9911122480252909E-5</v>
      </c>
      <c r="T158" s="94">
        <v>3.344906525461276E-4</v>
      </c>
      <c r="U158" s="94">
        <f>R158/'סכום נכסי הקרן'!$C$42</f>
        <v>9.5506055959321503E-5</v>
      </c>
    </row>
    <row r="159" spans="2:21">
      <c r="B159" s="82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93"/>
      <c r="P159" s="95"/>
      <c r="Q159" s="83"/>
      <c r="R159" s="83"/>
      <c r="S159" s="83"/>
      <c r="T159" s="94"/>
      <c r="U159" s="83"/>
    </row>
    <row r="160" spans="2:21">
      <c r="B160" s="99" t="s">
        <v>48</v>
      </c>
      <c r="C160" s="81"/>
      <c r="D160" s="81"/>
      <c r="E160" s="81"/>
      <c r="F160" s="81"/>
      <c r="G160" s="81"/>
      <c r="H160" s="81"/>
      <c r="I160" s="81"/>
      <c r="J160" s="81"/>
      <c r="K160" s="90">
        <v>4.6506654540897658</v>
      </c>
      <c r="L160" s="81"/>
      <c r="M160" s="81"/>
      <c r="N160" s="101">
        <v>1.8342735021899575E-2</v>
      </c>
      <c r="O160" s="90"/>
      <c r="P160" s="92"/>
      <c r="Q160" s="90">
        <v>16.518482151000004</v>
      </c>
      <c r="R160" s="90">
        <v>8900.7505912769993</v>
      </c>
      <c r="S160" s="81"/>
      <c r="T160" s="91">
        <v>0.16849938969188336</v>
      </c>
      <c r="U160" s="91">
        <f>R160/'סכום נכסי הקרן'!$C$42</f>
        <v>4.8111096733279513E-2</v>
      </c>
    </row>
    <row r="161" spans="2:21">
      <c r="B161" s="86" t="s">
        <v>674</v>
      </c>
      <c r="C161" s="83" t="s">
        <v>675</v>
      </c>
      <c r="D161" s="96" t="s">
        <v>123</v>
      </c>
      <c r="E161" s="96" t="s">
        <v>314</v>
      </c>
      <c r="F161" s="83" t="s">
        <v>329</v>
      </c>
      <c r="G161" s="96" t="s">
        <v>322</v>
      </c>
      <c r="H161" s="83" t="s">
        <v>330</v>
      </c>
      <c r="I161" s="83" t="s">
        <v>134</v>
      </c>
      <c r="J161" s="83"/>
      <c r="K161" s="93">
        <v>0.53010380622837361</v>
      </c>
      <c r="L161" s="96" t="s">
        <v>136</v>
      </c>
      <c r="M161" s="97">
        <v>1.95E-2</v>
      </c>
      <c r="N161" s="97">
        <v>4.1003460207612455E-3</v>
      </c>
      <c r="O161" s="93">
        <v>2.8100000000000004E-3</v>
      </c>
      <c r="P161" s="95">
        <v>102.7</v>
      </c>
      <c r="Q161" s="83"/>
      <c r="R161" s="93">
        <v>2.8900000000000003E-6</v>
      </c>
      <c r="S161" s="94">
        <v>6.1532815948920502E-12</v>
      </c>
      <c r="T161" s="94">
        <v>5.4710356302622544E-11</v>
      </c>
      <c r="U161" s="94">
        <f>R161/'סכום נכסי הקרן'!$C$42</f>
        <v>1.5621274647942861E-11</v>
      </c>
    </row>
    <row r="162" spans="2:21">
      <c r="B162" s="86" t="s">
        <v>676</v>
      </c>
      <c r="C162" s="83" t="s">
        <v>677</v>
      </c>
      <c r="D162" s="96" t="s">
        <v>123</v>
      </c>
      <c r="E162" s="96" t="s">
        <v>314</v>
      </c>
      <c r="F162" s="83" t="s">
        <v>378</v>
      </c>
      <c r="G162" s="96" t="s">
        <v>322</v>
      </c>
      <c r="H162" s="83" t="s">
        <v>330</v>
      </c>
      <c r="I162" s="83" t="s">
        <v>134</v>
      </c>
      <c r="J162" s="83"/>
      <c r="K162" s="93">
        <v>2.8800000000174095</v>
      </c>
      <c r="L162" s="96" t="s">
        <v>136</v>
      </c>
      <c r="M162" s="97">
        <v>1.8700000000000001E-2</v>
      </c>
      <c r="N162" s="97">
        <v>6.8000000000290155E-3</v>
      </c>
      <c r="O162" s="93">
        <v>66558.921396999998</v>
      </c>
      <c r="P162" s="95">
        <v>103.56</v>
      </c>
      <c r="Q162" s="83"/>
      <c r="R162" s="93">
        <v>68.928419735000006</v>
      </c>
      <c r="S162" s="94">
        <v>4.8130127894654518E-5</v>
      </c>
      <c r="T162" s="94">
        <v>1.3048783401655949E-3</v>
      </c>
      <c r="U162" s="94">
        <f>R162/'סכום נכסי הקרן'!$C$42</f>
        <v>3.7257777706889959E-4</v>
      </c>
    </row>
    <row r="163" spans="2:21">
      <c r="B163" s="86" t="s">
        <v>678</v>
      </c>
      <c r="C163" s="83" t="s">
        <v>679</v>
      </c>
      <c r="D163" s="96" t="s">
        <v>123</v>
      </c>
      <c r="E163" s="96" t="s">
        <v>314</v>
      </c>
      <c r="F163" s="83" t="s">
        <v>378</v>
      </c>
      <c r="G163" s="96" t="s">
        <v>322</v>
      </c>
      <c r="H163" s="83" t="s">
        <v>330</v>
      </c>
      <c r="I163" s="83" t="s">
        <v>134</v>
      </c>
      <c r="J163" s="83"/>
      <c r="K163" s="93">
        <v>5.5999999999965775</v>
      </c>
      <c r="L163" s="96" t="s">
        <v>136</v>
      </c>
      <c r="M163" s="97">
        <v>2.6800000000000001E-2</v>
      </c>
      <c r="N163" s="97">
        <v>1.0900000000002567E-2</v>
      </c>
      <c r="O163" s="93">
        <v>535013.44443399995</v>
      </c>
      <c r="P163" s="95">
        <v>109.2</v>
      </c>
      <c r="Q163" s="83"/>
      <c r="R163" s="93">
        <v>584.23468726499993</v>
      </c>
      <c r="S163" s="94">
        <v>2.2214533519739394E-4</v>
      </c>
      <c r="T163" s="94">
        <v>1.106009962097557E-2</v>
      </c>
      <c r="U163" s="94">
        <f>R163/'סכום נכסי הקרן'!$C$42</f>
        <v>3.1579551932946603E-3</v>
      </c>
    </row>
    <row r="164" spans="2:21">
      <c r="B164" s="86" t="s">
        <v>680</v>
      </c>
      <c r="C164" s="83" t="s">
        <v>681</v>
      </c>
      <c r="D164" s="96" t="s">
        <v>123</v>
      </c>
      <c r="E164" s="96" t="s">
        <v>314</v>
      </c>
      <c r="F164" s="83" t="s">
        <v>321</v>
      </c>
      <c r="G164" s="96" t="s">
        <v>322</v>
      </c>
      <c r="H164" s="83" t="s">
        <v>317</v>
      </c>
      <c r="I164" s="83" t="s">
        <v>318</v>
      </c>
      <c r="J164" s="83"/>
      <c r="K164" s="93">
        <v>0.25</v>
      </c>
      <c r="L164" s="96" t="s">
        <v>136</v>
      </c>
      <c r="M164" s="97">
        <v>1.2E-2</v>
      </c>
      <c r="N164" s="97">
        <v>4.000000000000001E-3</v>
      </c>
      <c r="O164" s="93">
        <v>31878.551758000001</v>
      </c>
      <c r="P164" s="95">
        <v>100.2</v>
      </c>
      <c r="Q164" s="93">
        <v>9.6423058999999992E-2</v>
      </c>
      <c r="R164" s="93">
        <v>32.038731919999996</v>
      </c>
      <c r="S164" s="94">
        <v>1.0626183919333333E-4</v>
      </c>
      <c r="T164" s="94">
        <v>6.0652264319287403E-4</v>
      </c>
      <c r="U164" s="94">
        <f>R164/'סכום נכסי הקרן'!$C$42</f>
        <v>1.7317848812945798E-4</v>
      </c>
    </row>
    <row r="165" spans="2:21">
      <c r="B165" s="86" t="s">
        <v>682</v>
      </c>
      <c r="C165" s="83" t="s">
        <v>683</v>
      </c>
      <c r="D165" s="96" t="s">
        <v>123</v>
      </c>
      <c r="E165" s="96" t="s">
        <v>314</v>
      </c>
      <c r="F165" s="83" t="s">
        <v>340</v>
      </c>
      <c r="G165" s="96" t="s">
        <v>322</v>
      </c>
      <c r="H165" s="83" t="s">
        <v>330</v>
      </c>
      <c r="I165" s="83" t="s">
        <v>134</v>
      </c>
      <c r="J165" s="83"/>
      <c r="K165" s="93">
        <v>5.049999999997242</v>
      </c>
      <c r="L165" s="96" t="s">
        <v>136</v>
      </c>
      <c r="M165" s="97">
        <v>2.98E-2</v>
      </c>
      <c r="N165" s="97">
        <v>1.020000000001654E-2</v>
      </c>
      <c r="O165" s="93">
        <v>129558.873571</v>
      </c>
      <c r="P165" s="95">
        <v>111.99</v>
      </c>
      <c r="Q165" s="83"/>
      <c r="R165" s="93">
        <v>145.09297818800002</v>
      </c>
      <c r="S165" s="94">
        <v>5.0965073346915222E-5</v>
      </c>
      <c r="T165" s="94">
        <v>2.7467434372574814E-3</v>
      </c>
      <c r="U165" s="94">
        <f>R165/'סכום נכסי הקרן'!$C$42</f>
        <v>7.8426894870682726E-4</v>
      </c>
    </row>
    <row r="166" spans="2:21">
      <c r="B166" s="86" t="s">
        <v>684</v>
      </c>
      <c r="C166" s="83" t="s">
        <v>685</v>
      </c>
      <c r="D166" s="96" t="s">
        <v>123</v>
      </c>
      <c r="E166" s="96" t="s">
        <v>314</v>
      </c>
      <c r="F166" s="83" t="s">
        <v>340</v>
      </c>
      <c r="G166" s="96" t="s">
        <v>322</v>
      </c>
      <c r="H166" s="83" t="s">
        <v>330</v>
      </c>
      <c r="I166" s="83" t="s">
        <v>134</v>
      </c>
      <c r="J166" s="83"/>
      <c r="K166" s="93">
        <v>2.359999999994665</v>
      </c>
      <c r="L166" s="96" t="s">
        <v>136</v>
      </c>
      <c r="M166" s="97">
        <v>2.4700000000000003E-2</v>
      </c>
      <c r="N166" s="97">
        <v>6.9999999999939382E-3</v>
      </c>
      <c r="O166" s="93">
        <v>156138.649488</v>
      </c>
      <c r="P166" s="95">
        <v>105.65</v>
      </c>
      <c r="Q166" s="83"/>
      <c r="R166" s="93">
        <v>164.96048573300001</v>
      </c>
      <c r="S166" s="94">
        <v>4.6871170555020213E-5</v>
      </c>
      <c r="T166" s="94">
        <v>3.1228536160228765E-3</v>
      </c>
      <c r="U166" s="94">
        <f>R166/'סכום נכסי הקרן'!$C$42</f>
        <v>8.9165849608763064E-4</v>
      </c>
    </row>
    <row r="167" spans="2:21">
      <c r="B167" s="86" t="s">
        <v>686</v>
      </c>
      <c r="C167" s="83" t="s">
        <v>687</v>
      </c>
      <c r="D167" s="96" t="s">
        <v>123</v>
      </c>
      <c r="E167" s="96" t="s">
        <v>314</v>
      </c>
      <c r="F167" s="83" t="s">
        <v>688</v>
      </c>
      <c r="G167" s="96" t="s">
        <v>322</v>
      </c>
      <c r="H167" s="83" t="s">
        <v>317</v>
      </c>
      <c r="I167" s="83" t="s">
        <v>318</v>
      </c>
      <c r="J167" s="83"/>
      <c r="K167" s="93">
        <v>2.1900000000039617</v>
      </c>
      <c r="L167" s="96" t="s">
        <v>136</v>
      </c>
      <c r="M167" s="97">
        <v>2.07E-2</v>
      </c>
      <c r="N167" s="97">
        <v>6.8000000000792383E-3</v>
      </c>
      <c r="O167" s="93">
        <v>48237.414217999998</v>
      </c>
      <c r="P167" s="95">
        <v>104.65</v>
      </c>
      <c r="Q167" s="83"/>
      <c r="R167" s="93">
        <v>50.480454120000005</v>
      </c>
      <c r="S167" s="94">
        <v>1.9031343516805212E-4</v>
      </c>
      <c r="T167" s="94">
        <v>9.556413948869863E-4</v>
      </c>
      <c r="U167" s="94">
        <f>R167/'סכום נכסי הקרן'!$C$42</f>
        <v>2.728612588793767E-4</v>
      </c>
    </row>
    <row r="168" spans="2:21">
      <c r="B168" s="86" t="s">
        <v>689</v>
      </c>
      <c r="C168" s="83" t="s">
        <v>690</v>
      </c>
      <c r="D168" s="96" t="s">
        <v>123</v>
      </c>
      <c r="E168" s="96" t="s">
        <v>314</v>
      </c>
      <c r="F168" s="83" t="s">
        <v>691</v>
      </c>
      <c r="G168" s="96" t="s">
        <v>384</v>
      </c>
      <c r="H168" s="83" t="s">
        <v>330</v>
      </c>
      <c r="I168" s="83" t="s">
        <v>134</v>
      </c>
      <c r="J168" s="83"/>
      <c r="K168" s="93">
        <v>4.120000000003456</v>
      </c>
      <c r="L168" s="96" t="s">
        <v>136</v>
      </c>
      <c r="M168" s="97">
        <v>1.44E-2</v>
      </c>
      <c r="N168" s="97">
        <v>8.8000000000319004E-3</v>
      </c>
      <c r="O168" s="93">
        <v>146504.989998</v>
      </c>
      <c r="P168" s="95">
        <v>102.7</v>
      </c>
      <c r="Q168" s="83"/>
      <c r="R168" s="93">
        <v>150.46062472900002</v>
      </c>
      <c r="S168" s="94">
        <v>1.7235881176235295E-4</v>
      </c>
      <c r="T168" s="94">
        <v>2.8483579198750075E-3</v>
      </c>
      <c r="U168" s="94">
        <f>R168/'סכום נכסי הקרן'!$C$42</f>
        <v>8.1328260989369286E-4</v>
      </c>
    </row>
    <row r="169" spans="2:21">
      <c r="B169" s="86" t="s">
        <v>692</v>
      </c>
      <c r="C169" s="83" t="s">
        <v>693</v>
      </c>
      <c r="D169" s="96" t="s">
        <v>123</v>
      </c>
      <c r="E169" s="96" t="s">
        <v>314</v>
      </c>
      <c r="F169" s="83" t="s">
        <v>694</v>
      </c>
      <c r="G169" s="96" t="s">
        <v>695</v>
      </c>
      <c r="H169" s="83" t="s">
        <v>373</v>
      </c>
      <c r="I169" s="83" t="s">
        <v>134</v>
      </c>
      <c r="J169" s="83"/>
      <c r="K169" s="93">
        <v>0.5</v>
      </c>
      <c r="L169" s="96" t="s">
        <v>136</v>
      </c>
      <c r="M169" s="97">
        <v>4.8399999999999999E-2</v>
      </c>
      <c r="N169" s="97">
        <v>2.7999999999094825E-3</v>
      </c>
      <c r="O169" s="93">
        <v>12961.614716</v>
      </c>
      <c r="P169" s="95">
        <v>102.28</v>
      </c>
      <c r="Q169" s="83"/>
      <c r="R169" s="93">
        <v>13.257140103999999</v>
      </c>
      <c r="S169" s="94">
        <v>6.1721974838095244E-5</v>
      </c>
      <c r="T169" s="94">
        <v>2.5096984728153164E-4</v>
      </c>
      <c r="U169" s="94">
        <f>R169/'סכום נכסי הקרן'!$C$42</f>
        <v>7.1658625124858735E-5</v>
      </c>
    </row>
    <row r="170" spans="2:21">
      <c r="B170" s="86" t="s">
        <v>696</v>
      </c>
      <c r="C170" s="83" t="s">
        <v>697</v>
      </c>
      <c r="D170" s="96" t="s">
        <v>123</v>
      </c>
      <c r="E170" s="96" t="s">
        <v>314</v>
      </c>
      <c r="F170" s="83" t="s">
        <v>378</v>
      </c>
      <c r="G170" s="96" t="s">
        <v>322</v>
      </c>
      <c r="H170" s="83" t="s">
        <v>373</v>
      </c>
      <c r="I170" s="83" t="s">
        <v>134</v>
      </c>
      <c r="J170" s="83"/>
      <c r="K170" s="93">
        <v>1.4100000000032873</v>
      </c>
      <c r="L170" s="96" t="s">
        <v>136</v>
      </c>
      <c r="M170" s="97">
        <v>6.4000000000000001E-2</v>
      </c>
      <c r="N170" s="97">
        <v>5.8999999999671234E-3</v>
      </c>
      <c r="O170" s="93">
        <v>50374.780557999999</v>
      </c>
      <c r="P170" s="95">
        <v>108.69</v>
      </c>
      <c r="Q170" s="83"/>
      <c r="R170" s="93">
        <v>54.752348702000013</v>
      </c>
      <c r="S170" s="94">
        <v>2.0640157237914955E-4</v>
      </c>
      <c r="T170" s="94">
        <v>1.0365122857757278E-3</v>
      </c>
      <c r="U170" s="94">
        <f>R170/'סכום נכסי הקרן'!$C$42</f>
        <v>2.9595206806016605E-4</v>
      </c>
    </row>
    <row r="171" spans="2:21">
      <c r="B171" s="86" t="s">
        <v>698</v>
      </c>
      <c r="C171" s="83" t="s">
        <v>699</v>
      </c>
      <c r="D171" s="96" t="s">
        <v>123</v>
      </c>
      <c r="E171" s="96" t="s">
        <v>314</v>
      </c>
      <c r="F171" s="83" t="s">
        <v>390</v>
      </c>
      <c r="G171" s="96" t="s">
        <v>384</v>
      </c>
      <c r="H171" s="83" t="s">
        <v>373</v>
      </c>
      <c r="I171" s="83" t="s">
        <v>134</v>
      </c>
      <c r="J171" s="83"/>
      <c r="K171" s="93">
        <v>3.420000000010865</v>
      </c>
      <c r="L171" s="96" t="s">
        <v>136</v>
      </c>
      <c r="M171" s="97">
        <v>1.6299999999999999E-2</v>
      </c>
      <c r="N171" s="97">
        <v>7.0000000000319564E-3</v>
      </c>
      <c r="O171" s="93">
        <v>151615.114546</v>
      </c>
      <c r="P171" s="95">
        <v>103.2</v>
      </c>
      <c r="Q171" s="83"/>
      <c r="R171" s="93">
        <v>156.46679821499998</v>
      </c>
      <c r="S171" s="94">
        <v>1.8195873518402284E-4</v>
      </c>
      <c r="T171" s="94">
        <v>2.9620603044543921E-3</v>
      </c>
      <c r="U171" s="94">
        <f>R171/'סכום נכסי הקרן'!$C$42</f>
        <v>8.457476914189516E-4</v>
      </c>
    </row>
    <row r="172" spans="2:21">
      <c r="B172" s="86" t="s">
        <v>700</v>
      </c>
      <c r="C172" s="83" t="s">
        <v>701</v>
      </c>
      <c r="D172" s="96" t="s">
        <v>123</v>
      </c>
      <c r="E172" s="96" t="s">
        <v>314</v>
      </c>
      <c r="F172" s="83" t="s">
        <v>362</v>
      </c>
      <c r="G172" s="96" t="s">
        <v>322</v>
      </c>
      <c r="H172" s="83" t="s">
        <v>373</v>
      </c>
      <c r="I172" s="83" t="s">
        <v>134</v>
      </c>
      <c r="J172" s="83"/>
      <c r="K172" s="93">
        <v>0.73000000000644782</v>
      </c>
      <c r="L172" s="96" t="s">
        <v>136</v>
      </c>
      <c r="M172" s="97">
        <v>6.0999999999999999E-2</v>
      </c>
      <c r="N172" s="97">
        <v>4.3000000000644779E-3</v>
      </c>
      <c r="O172" s="93">
        <v>57014.797824000001</v>
      </c>
      <c r="P172" s="95">
        <v>108.81</v>
      </c>
      <c r="Q172" s="83"/>
      <c r="R172" s="93">
        <v>62.037803419999989</v>
      </c>
      <c r="S172" s="94">
        <v>8.3208515725275819E-5</v>
      </c>
      <c r="T172" s="94">
        <v>1.1744326399101227E-3</v>
      </c>
      <c r="U172" s="94">
        <f>R172/'סכום נכסי הקרן'!$C$42</f>
        <v>3.3533202968128324E-4</v>
      </c>
    </row>
    <row r="173" spans="2:21">
      <c r="B173" s="86" t="s">
        <v>702</v>
      </c>
      <c r="C173" s="83" t="s">
        <v>703</v>
      </c>
      <c r="D173" s="96" t="s">
        <v>123</v>
      </c>
      <c r="E173" s="96" t="s">
        <v>314</v>
      </c>
      <c r="F173" s="83" t="s">
        <v>704</v>
      </c>
      <c r="G173" s="96" t="s">
        <v>705</v>
      </c>
      <c r="H173" s="83" t="s">
        <v>373</v>
      </c>
      <c r="I173" s="83" t="s">
        <v>134</v>
      </c>
      <c r="J173" s="83"/>
      <c r="K173" s="93">
        <v>4.920000000000897</v>
      </c>
      <c r="L173" s="96" t="s">
        <v>136</v>
      </c>
      <c r="M173" s="97">
        <v>2.6099999999999998E-2</v>
      </c>
      <c r="N173" s="97">
        <v>1.0200000000016442E-2</v>
      </c>
      <c r="O173" s="93">
        <v>123865.969944</v>
      </c>
      <c r="P173" s="95">
        <v>108.02</v>
      </c>
      <c r="Q173" s="83"/>
      <c r="R173" s="93">
        <v>133.80002073899999</v>
      </c>
      <c r="S173" s="94">
        <v>2.0537805572430992E-4</v>
      </c>
      <c r="T173" s="94">
        <v>2.5329573729858043E-3</v>
      </c>
      <c r="U173" s="94">
        <f>R173/'סכום נכסי הקרן'!$C$42</f>
        <v>7.232272913025499E-4</v>
      </c>
    </row>
    <row r="174" spans="2:21">
      <c r="B174" s="86" t="s">
        <v>706</v>
      </c>
      <c r="C174" s="83" t="s">
        <v>707</v>
      </c>
      <c r="D174" s="96" t="s">
        <v>123</v>
      </c>
      <c r="E174" s="96" t="s">
        <v>314</v>
      </c>
      <c r="F174" s="83" t="s">
        <v>421</v>
      </c>
      <c r="G174" s="96" t="s">
        <v>384</v>
      </c>
      <c r="H174" s="83" t="s">
        <v>422</v>
      </c>
      <c r="I174" s="83" t="s">
        <v>134</v>
      </c>
      <c r="J174" s="83"/>
      <c r="K174" s="93">
        <v>3.7499999999951452</v>
      </c>
      <c r="L174" s="96" t="s">
        <v>136</v>
      </c>
      <c r="M174" s="97">
        <v>3.39E-2</v>
      </c>
      <c r="N174" s="97">
        <v>1.1299999999988349E-2</v>
      </c>
      <c r="O174" s="93">
        <v>184012.95629200002</v>
      </c>
      <c r="P174" s="95">
        <v>108.55</v>
      </c>
      <c r="Q174" s="93">
        <v>6.2380392100000002</v>
      </c>
      <c r="R174" s="93">
        <v>205.984103248</v>
      </c>
      <c r="S174" s="94">
        <v>1.6956392270309358E-4</v>
      </c>
      <c r="T174" s="94">
        <v>3.8994684018596086E-3</v>
      </c>
      <c r="U174" s="94">
        <f>R174/'סכום נכסי הקרן'!$C$42</f>
        <v>1.1134028546530197E-3</v>
      </c>
    </row>
    <row r="175" spans="2:21">
      <c r="B175" s="86" t="s">
        <v>708</v>
      </c>
      <c r="C175" s="83" t="s">
        <v>709</v>
      </c>
      <c r="D175" s="96" t="s">
        <v>123</v>
      </c>
      <c r="E175" s="96" t="s">
        <v>314</v>
      </c>
      <c r="F175" s="83" t="s">
        <v>335</v>
      </c>
      <c r="G175" s="96" t="s">
        <v>322</v>
      </c>
      <c r="H175" s="83" t="s">
        <v>422</v>
      </c>
      <c r="I175" s="83" t="s">
        <v>134</v>
      </c>
      <c r="J175" s="83"/>
      <c r="K175" s="93">
        <v>1.0900000000020862</v>
      </c>
      <c r="L175" s="96" t="s">
        <v>136</v>
      </c>
      <c r="M175" s="97">
        <v>1.55E-2</v>
      </c>
      <c r="N175" s="97">
        <v>5.5999999999981039E-3</v>
      </c>
      <c r="O175" s="93">
        <v>208164.65960400001</v>
      </c>
      <c r="P175" s="95">
        <v>101.32</v>
      </c>
      <c r="Q175" s="83"/>
      <c r="R175" s="93">
        <v>210.912442884</v>
      </c>
      <c r="S175" s="94">
        <v>2.5694735243639332E-4</v>
      </c>
      <c r="T175" s="94">
        <v>3.9927664009827566E-3</v>
      </c>
      <c r="U175" s="94">
        <f>R175/'סכום נכסי הקרן'!$C$42</f>
        <v>1.1400419366641957E-3</v>
      </c>
    </row>
    <row r="176" spans="2:21">
      <c r="B176" s="86" t="s">
        <v>710</v>
      </c>
      <c r="C176" s="83" t="s">
        <v>711</v>
      </c>
      <c r="D176" s="96" t="s">
        <v>123</v>
      </c>
      <c r="E176" s="96" t="s">
        <v>314</v>
      </c>
      <c r="F176" s="83" t="s">
        <v>440</v>
      </c>
      <c r="G176" s="96" t="s">
        <v>384</v>
      </c>
      <c r="H176" s="83" t="s">
        <v>414</v>
      </c>
      <c r="I176" s="83" t="s">
        <v>318</v>
      </c>
      <c r="J176" s="83"/>
      <c r="K176" s="93">
        <v>6.680000000002206</v>
      </c>
      <c r="L176" s="96" t="s">
        <v>136</v>
      </c>
      <c r="M176" s="97">
        <v>2.5499999999999998E-2</v>
      </c>
      <c r="N176" s="97">
        <v>1.6299999999999659E-2</v>
      </c>
      <c r="O176" s="93">
        <v>546541.51722000004</v>
      </c>
      <c r="P176" s="95">
        <v>106.19</v>
      </c>
      <c r="Q176" s="83"/>
      <c r="R176" s="93">
        <v>580.37245535399995</v>
      </c>
      <c r="S176" s="94">
        <v>4.1964324604597871E-4</v>
      </c>
      <c r="T176" s="94">
        <v>1.0986984020984509E-2</v>
      </c>
      <c r="U176" s="94">
        <f>R176/'סכום נכסי הקרן'!$C$42</f>
        <v>3.1370787277459474E-3</v>
      </c>
    </row>
    <row r="177" spans="2:21">
      <c r="B177" s="86" t="s">
        <v>713</v>
      </c>
      <c r="C177" s="83" t="s">
        <v>714</v>
      </c>
      <c r="D177" s="96" t="s">
        <v>123</v>
      </c>
      <c r="E177" s="96" t="s">
        <v>314</v>
      </c>
      <c r="F177" s="83" t="s">
        <v>447</v>
      </c>
      <c r="G177" s="96" t="s">
        <v>448</v>
      </c>
      <c r="H177" s="83" t="s">
        <v>422</v>
      </c>
      <c r="I177" s="83" t="s">
        <v>134</v>
      </c>
      <c r="J177" s="83"/>
      <c r="K177" s="93">
        <v>2.6199999999983929</v>
      </c>
      <c r="L177" s="96" t="s">
        <v>136</v>
      </c>
      <c r="M177" s="97">
        <v>4.8000000000000001E-2</v>
      </c>
      <c r="N177" s="97">
        <v>7.9000000000150235E-3</v>
      </c>
      <c r="O177" s="93">
        <v>255549.57175800001</v>
      </c>
      <c r="P177" s="95">
        <v>112</v>
      </c>
      <c r="Q177" s="83"/>
      <c r="R177" s="93">
        <v>286.21552888300005</v>
      </c>
      <c r="S177" s="94">
        <v>1.2852859051038396E-4</v>
      </c>
      <c r="T177" s="94">
        <v>5.4183230327102027E-3</v>
      </c>
      <c r="U177" s="94">
        <f>R177/'סכום נכסי הקרן'!$C$42</f>
        <v>1.5470766038711301E-3</v>
      </c>
    </row>
    <row r="178" spans="2:21">
      <c r="B178" s="86" t="s">
        <v>715</v>
      </c>
      <c r="C178" s="83" t="s">
        <v>716</v>
      </c>
      <c r="D178" s="96" t="s">
        <v>123</v>
      </c>
      <c r="E178" s="96" t="s">
        <v>314</v>
      </c>
      <c r="F178" s="83" t="s">
        <v>447</v>
      </c>
      <c r="G178" s="96" t="s">
        <v>448</v>
      </c>
      <c r="H178" s="83" t="s">
        <v>422</v>
      </c>
      <c r="I178" s="83" t="s">
        <v>134</v>
      </c>
      <c r="J178" s="83"/>
      <c r="K178" s="93">
        <v>1.1299999999999999</v>
      </c>
      <c r="L178" s="96" t="s">
        <v>136</v>
      </c>
      <c r="M178" s="97">
        <v>4.4999999999999998E-2</v>
      </c>
      <c r="N178" s="97">
        <v>5.1000000000000004E-3</v>
      </c>
      <c r="O178" s="93">
        <v>7997.456647</v>
      </c>
      <c r="P178" s="95">
        <v>106.14</v>
      </c>
      <c r="Q178" s="83"/>
      <c r="R178" s="93">
        <v>8.4885005000000007</v>
      </c>
      <c r="S178" s="94">
        <v>1.3317818658535772E-5</v>
      </c>
      <c r="T178" s="94">
        <v>1.6069511655016942E-4</v>
      </c>
      <c r="U178" s="94">
        <f>R178/'סכום נכסי הקרן'!$C$42</f>
        <v>4.5882767356297677E-5</v>
      </c>
    </row>
    <row r="179" spans="2:21">
      <c r="B179" s="86" t="s">
        <v>717</v>
      </c>
      <c r="C179" s="83" t="s">
        <v>718</v>
      </c>
      <c r="D179" s="96" t="s">
        <v>123</v>
      </c>
      <c r="E179" s="96" t="s">
        <v>314</v>
      </c>
      <c r="F179" s="83" t="s">
        <v>719</v>
      </c>
      <c r="G179" s="96" t="s">
        <v>133</v>
      </c>
      <c r="H179" s="83" t="s">
        <v>422</v>
      </c>
      <c r="I179" s="83" t="s">
        <v>134</v>
      </c>
      <c r="J179" s="83"/>
      <c r="K179" s="93">
        <v>2.3799999999989567</v>
      </c>
      <c r="L179" s="96" t="s">
        <v>136</v>
      </c>
      <c r="M179" s="97">
        <v>1.49E-2</v>
      </c>
      <c r="N179" s="97">
        <v>8.5000000000086933E-3</v>
      </c>
      <c r="O179" s="93">
        <v>113173.50214300001</v>
      </c>
      <c r="P179" s="95">
        <v>101.65</v>
      </c>
      <c r="Q179" s="83"/>
      <c r="R179" s="93">
        <v>115.040861174</v>
      </c>
      <c r="S179" s="94">
        <v>1.0497174480606754E-4</v>
      </c>
      <c r="T179" s="94">
        <v>2.1778292402041786E-3</v>
      </c>
      <c r="U179" s="94">
        <f>R179/'סכום נכסי הקרן'!$C$42</f>
        <v>6.2182868101554327E-4</v>
      </c>
    </row>
    <row r="180" spans="2:21">
      <c r="B180" s="86" t="s">
        <v>720</v>
      </c>
      <c r="C180" s="83" t="s">
        <v>721</v>
      </c>
      <c r="D180" s="96" t="s">
        <v>123</v>
      </c>
      <c r="E180" s="96" t="s">
        <v>314</v>
      </c>
      <c r="F180" s="83" t="s">
        <v>335</v>
      </c>
      <c r="G180" s="96" t="s">
        <v>322</v>
      </c>
      <c r="H180" s="83" t="s">
        <v>414</v>
      </c>
      <c r="I180" s="83" t="s">
        <v>318</v>
      </c>
      <c r="J180" s="83"/>
      <c r="K180" s="93">
        <v>1.0399999999925882</v>
      </c>
      <c r="L180" s="96" t="s">
        <v>136</v>
      </c>
      <c r="M180" s="97">
        <v>3.2500000000000001E-2</v>
      </c>
      <c r="N180" s="97">
        <v>9.7999999997282362E-3</v>
      </c>
      <c r="O180" s="93">
        <f>15813.59385/50000</f>
        <v>0.31627187699999998</v>
      </c>
      <c r="P180" s="95">
        <v>5119199</v>
      </c>
      <c r="Q180" s="83"/>
      <c r="R180" s="93">
        <v>16.190586428</v>
      </c>
      <c r="S180" s="94">
        <f>85.4096346205779%/50000</f>
        <v>1.7081926924115579E-5</v>
      </c>
      <c r="T180" s="94">
        <v>3.0650268243054838E-4</v>
      </c>
      <c r="U180" s="94">
        <f>R180/'סכום נכסי הקרן'!$C$42</f>
        <v>8.7514739551226332E-5</v>
      </c>
    </row>
    <row r="181" spans="2:21">
      <c r="B181" s="86" t="s">
        <v>722</v>
      </c>
      <c r="C181" s="83" t="s">
        <v>723</v>
      </c>
      <c r="D181" s="96" t="s">
        <v>123</v>
      </c>
      <c r="E181" s="96" t="s">
        <v>314</v>
      </c>
      <c r="F181" s="83" t="s">
        <v>724</v>
      </c>
      <c r="G181" s="96" t="s">
        <v>384</v>
      </c>
      <c r="H181" s="83" t="s">
        <v>414</v>
      </c>
      <c r="I181" s="83" t="s">
        <v>318</v>
      </c>
      <c r="J181" s="83"/>
      <c r="K181" s="93">
        <v>3.3300000000219581</v>
      </c>
      <c r="L181" s="96" t="s">
        <v>136</v>
      </c>
      <c r="M181" s="97">
        <v>3.3799999999999997E-2</v>
      </c>
      <c r="N181" s="97">
        <v>1.9700000000087359E-2</v>
      </c>
      <c r="O181" s="93">
        <v>80849.066393000001</v>
      </c>
      <c r="P181" s="95">
        <v>104.77</v>
      </c>
      <c r="Q181" s="83"/>
      <c r="R181" s="93">
        <v>84.705566858000012</v>
      </c>
      <c r="S181" s="94">
        <v>9.8773612655141108E-5</v>
      </c>
      <c r="T181" s="94">
        <v>1.6035542365456042E-3</v>
      </c>
      <c r="U181" s="94">
        <f>R181/'סכום נכסי הקרן'!$C$42</f>
        <v>4.5785775920363474E-4</v>
      </c>
    </row>
    <row r="182" spans="2:21">
      <c r="B182" s="86" t="s">
        <v>725</v>
      </c>
      <c r="C182" s="83" t="s">
        <v>726</v>
      </c>
      <c r="D182" s="96" t="s">
        <v>123</v>
      </c>
      <c r="E182" s="96" t="s">
        <v>314</v>
      </c>
      <c r="F182" s="83" t="s">
        <v>588</v>
      </c>
      <c r="G182" s="96" t="s">
        <v>444</v>
      </c>
      <c r="H182" s="83" t="s">
        <v>422</v>
      </c>
      <c r="I182" s="83" t="s">
        <v>134</v>
      </c>
      <c r="J182" s="83"/>
      <c r="K182" s="93">
        <v>3.7800000000545859</v>
      </c>
      <c r="L182" s="96" t="s">
        <v>136</v>
      </c>
      <c r="M182" s="97">
        <v>3.85E-2</v>
      </c>
      <c r="N182" s="97">
        <v>1.120000000012359E-2</v>
      </c>
      <c r="O182" s="93">
        <v>17261.477017000001</v>
      </c>
      <c r="P182" s="95">
        <v>112.5</v>
      </c>
      <c r="Q182" s="83"/>
      <c r="R182" s="93">
        <v>19.419161072999998</v>
      </c>
      <c r="S182" s="94">
        <v>4.3280178865233645E-5</v>
      </c>
      <c r="T182" s="94">
        <v>3.6762256795911687E-4</v>
      </c>
      <c r="U182" s="94">
        <f>R182/'סכום נכסי הקרן'!$C$42</f>
        <v>1.0496610676608086E-4</v>
      </c>
    </row>
    <row r="183" spans="2:21">
      <c r="B183" s="86" t="s">
        <v>727</v>
      </c>
      <c r="C183" s="83" t="s">
        <v>728</v>
      </c>
      <c r="D183" s="96" t="s">
        <v>123</v>
      </c>
      <c r="E183" s="96" t="s">
        <v>314</v>
      </c>
      <c r="F183" s="83" t="s">
        <v>493</v>
      </c>
      <c r="G183" s="96" t="s">
        <v>131</v>
      </c>
      <c r="H183" s="83" t="s">
        <v>414</v>
      </c>
      <c r="I183" s="83" t="s">
        <v>318</v>
      </c>
      <c r="J183" s="83"/>
      <c r="K183" s="93">
        <v>4.8300000000096235</v>
      </c>
      <c r="L183" s="96" t="s">
        <v>136</v>
      </c>
      <c r="M183" s="97">
        <v>5.0900000000000001E-2</v>
      </c>
      <c r="N183" s="97">
        <v>1.3700000000006611E-2</v>
      </c>
      <c r="O183" s="93">
        <v>113669.435547</v>
      </c>
      <c r="P183" s="95">
        <v>119.75</v>
      </c>
      <c r="Q183" s="83"/>
      <c r="R183" s="93">
        <v>136.119146543</v>
      </c>
      <c r="S183" s="94">
        <v>1.1009879979159405E-4</v>
      </c>
      <c r="T183" s="94">
        <v>2.5768605560472046E-3</v>
      </c>
      <c r="U183" s="94">
        <f>R183/'סכום נכסי הקרן'!$C$42</f>
        <v>7.3576282802483896E-4</v>
      </c>
    </row>
    <row r="184" spans="2:21">
      <c r="B184" s="86" t="s">
        <v>729</v>
      </c>
      <c r="C184" s="83" t="s">
        <v>730</v>
      </c>
      <c r="D184" s="96" t="s">
        <v>123</v>
      </c>
      <c r="E184" s="96" t="s">
        <v>314</v>
      </c>
      <c r="F184" s="83" t="s">
        <v>731</v>
      </c>
      <c r="G184" s="96" t="s">
        <v>695</v>
      </c>
      <c r="H184" s="83" t="s">
        <v>414</v>
      </c>
      <c r="I184" s="83" t="s">
        <v>318</v>
      </c>
      <c r="J184" s="83"/>
      <c r="K184" s="93">
        <v>0.99000000160977375</v>
      </c>
      <c r="L184" s="96" t="s">
        <v>136</v>
      </c>
      <c r="M184" s="97">
        <v>4.0999999999999995E-2</v>
      </c>
      <c r="N184" s="97">
        <v>4.0000000033191211E-3</v>
      </c>
      <c r="O184" s="93">
        <v>289.98945000000003</v>
      </c>
      <c r="P184" s="95">
        <v>103.69</v>
      </c>
      <c r="Q184" s="93">
        <v>0.30187903599999999</v>
      </c>
      <c r="R184" s="93">
        <v>0.60256909700000005</v>
      </c>
      <c r="S184" s="94">
        <v>1.9332630633333334E-6</v>
      </c>
      <c r="T184" s="94">
        <v>1.1407186849072501E-5</v>
      </c>
      <c r="U184" s="94">
        <f>R184/'סכום נכסי הקרן'!$C$42</f>
        <v>3.257057909550146E-6</v>
      </c>
    </row>
    <row r="185" spans="2:21">
      <c r="B185" s="86" t="s">
        <v>732</v>
      </c>
      <c r="C185" s="83" t="s">
        <v>733</v>
      </c>
      <c r="D185" s="96" t="s">
        <v>123</v>
      </c>
      <c r="E185" s="96" t="s">
        <v>314</v>
      </c>
      <c r="F185" s="83" t="s">
        <v>731</v>
      </c>
      <c r="G185" s="96" t="s">
        <v>695</v>
      </c>
      <c r="H185" s="83" t="s">
        <v>414</v>
      </c>
      <c r="I185" s="83" t="s">
        <v>318</v>
      </c>
      <c r="J185" s="83"/>
      <c r="K185" s="93">
        <v>2.8700000000169665</v>
      </c>
      <c r="L185" s="96" t="s">
        <v>136</v>
      </c>
      <c r="M185" s="97">
        <v>1.2E-2</v>
      </c>
      <c r="N185" s="97">
        <v>8.3999999998891975E-3</v>
      </c>
      <c r="O185" s="93">
        <v>28557.524991999999</v>
      </c>
      <c r="P185" s="95">
        <v>101.13</v>
      </c>
      <c r="Q185" s="83"/>
      <c r="R185" s="93">
        <v>28.880224073000001</v>
      </c>
      <c r="S185" s="94">
        <v>6.1633793163581104E-5</v>
      </c>
      <c r="T185" s="94">
        <v>5.4672918655135187E-4</v>
      </c>
      <c r="U185" s="94">
        <f>R185/'סכום נכסי הקרן'!$C$42</f>
        <v>1.5610585195102559E-4</v>
      </c>
    </row>
    <row r="186" spans="2:21">
      <c r="B186" s="86" t="s">
        <v>734</v>
      </c>
      <c r="C186" s="83" t="s">
        <v>735</v>
      </c>
      <c r="D186" s="96" t="s">
        <v>123</v>
      </c>
      <c r="E186" s="96" t="s">
        <v>314</v>
      </c>
      <c r="F186" s="83" t="s">
        <v>501</v>
      </c>
      <c r="G186" s="96" t="s">
        <v>160</v>
      </c>
      <c r="H186" s="83" t="s">
        <v>498</v>
      </c>
      <c r="I186" s="83" t="s">
        <v>318</v>
      </c>
      <c r="J186" s="83"/>
      <c r="K186" s="93">
        <v>4.3799999999956141</v>
      </c>
      <c r="L186" s="96" t="s">
        <v>136</v>
      </c>
      <c r="M186" s="97">
        <v>3.6499999999999998E-2</v>
      </c>
      <c r="N186" s="97">
        <v>1.7599999999971555E-2</v>
      </c>
      <c r="O186" s="93">
        <v>310028.37443800003</v>
      </c>
      <c r="P186" s="95">
        <v>108.86</v>
      </c>
      <c r="Q186" s="83"/>
      <c r="R186" s="93">
        <v>337.49687809600005</v>
      </c>
      <c r="S186" s="94">
        <v>1.4453752896919676E-4</v>
      </c>
      <c r="T186" s="94">
        <v>6.3891261078390755E-3</v>
      </c>
      <c r="U186" s="94">
        <f>R186/'סכום נכסי הקרן'!$C$42</f>
        <v>1.8242669292598294E-3</v>
      </c>
    </row>
    <row r="187" spans="2:21">
      <c r="B187" s="86" t="s">
        <v>736</v>
      </c>
      <c r="C187" s="83" t="s">
        <v>737</v>
      </c>
      <c r="D187" s="96" t="s">
        <v>123</v>
      </c>
      <c r="E187" s="96" t="s">
        <v>314</v>
      </c>
      <c r="F187" s="83" t="s">
        <v>431</v>
      </c>
      <c r="G187" s="96" t="s">
        <v>384</v>
      </c>
      <c r="H187" s="83" t="s">
        <v>506</v>
      </c>
      <c r="I187" s="83" t="s">
        <v>134</v>
      </c>
      <c r="J187" s="83"/>
      <c r="K187" s="93">
        <v>2.979999999979885</v>
      </c>
      <c r="L187" s="96" t="s">
        <v>136</v>
      </c>
      <c r="M187" s="97">
        <v>3.5000000000000003E-2</v>
      </c>
      <c r="N187" s="97">
        <v>6.5000000000295802E-3</v>
      </c>
      <c r="O187" s="93">
        <v>45899.416528000002</v>
      </c>
      <c r="P187" s="95">
        <v>108.73</v>
      </c>
      <c r="Q187" s="93">
        <v>0.80323978600000001</v>
      </c>
      <c r="R187" s="93">
        <v>50.709673349000006</v>
      </c>
      <c r="S187" s="94">
        <v>3.2208139168998394E-4</v>
      </c>
      <c r="T187" s="94">
        <v>9.5998072557556841E-4</v>
      </c>
      <c r="U187" s="94">
        <f>R187/'סכום נכסי הקרן'!$C$42</f>
        <v>2.7410025421875341E-4</v>
      </c>
    </row>
    <row r="188" spans="2:21">
      <c r="B188" s="86" t="s">
        <v>738</v>
      </c>
      <c r="C188" s="83" t="s">
        <v>739</v>
      </c>
      <c r="D188" s="96" t="s">
        <v>123</v>
      </c>
      <c r="E188" s="96" t="s">
        <v>314</v>
      </c>
      <c r="F188" s="83" t="s">
        <v>712</v>
      </c>
      <c r="G188" s="96" t="s">
        <v>384</v>
      </c>
      <c r="H188" s="83" t="s">
        <v>506</v>
      </c>
      <c r="I188" s="83" t="s">
        <v>134</v>
      </c>
      <c r="J188" s="83"/>
      <c r="K188" s="93">
        <v>3.489999999993926</v>
      </c>
      <c r="L188" s="96" t="s">
        <v>136</v>
      </c>
      <c r="M188" s="97">
        <v>4.3499999999999997E-2</v>
      </c>
      <c r="N188" s="97">
        <v>8.6799999999791766E-2</v>
      </c>
      <c r="O188" s="93">
        <v>132477.099907</v>
      </c>
      <c r="P188" s="95">
        <v>87</v>
      </c>
      <c r="Q188" s="83"/>
      <c r="R188" s="93">
        <v>115.25508133</v>
      </c>
      <c r="S188" s="94">
        <v>7.944455120526121E-5</v>
      </c>
      <c r="T188" s="94">
        <v>2.1818846246546846E-3</v>
      </c>
      <c r="U188" s="94">
        <f>R188/'סכום נכסי הקרן'!$C$42</f>
        <v>6.2298660208543984E-4</v>
      </c>
    </row>
    <row r="189" spans="2:21">
      <c r="B189" s="86" t="s">
        <v>740</v>
      </c>
      <c r="C189" s="83" t="s">
        <v>741</v>
      </c>
      <c r="D189" s="96" t="s">
        <v>123</v>
      </c>
      <c r="E189" s="96" t="s">
        <v>314</v>
      </c>
      <c r="F189" s="83" t="s">
        <v>378</v>
      </c>
      <c r="G189" s="96" t="s">
        <v>322</v>
      </c>
      <c r="H189" s="83" t="s">
        <v>506</v>
      </c>
      <c r="I189" s="83" t="s">
        <v>134</v>
      </c>
      <c r="J189" s="83"/>
      <c r="K189" s="93">
        <v>1.9299999999975221</v>
      </c>
      <c r="L189" s="96" t="s">
        <v>136</v>
      </c>
      <c r="M189" s="97">
        <v>3.6000000000000004E-2</v>
      </c>
      <c r="N189" s="97">
        <v>1.3000000000010321E-2</v>
      </c>
      <c r="O189" s="93">
        <f>179247.48765/50000</f>
        <v>3.5849497530000001</v>
      </c>
      <c r="P189" s="95">
        <v>5403933</v>
      </c>
      <c r="Q189" s="83"/>
      <c r="R189" s="93">
        <v>193.72828273600001</v>
      </c>
      <c r="S189" s="94">
        <f>1143.08709680505%/50000</f>
        <v>2.2861741936100997E-4</v>
      </c>
      <c r="T189" s="94">
        <v>3.6674544548033769E-3</v>
      </c>
      <c r="U189" s="94">
        <f>R189/'סכום נכסי הקרן'!$C$42</f>
        <v>1.0471566476447692E-3</v>
      </c>
    </row>
    <row r="190" spans="2:21">
      <c r="B190" s="86" t="s">
        <v>742</v>
      </c>
      <c r="C190" s="83" t="s">
        <v>743</v>
      </c>
      <c r="D190" s="96" t="s">
        <v>123</v>
      </c>
      <c r="E190" s="96" t="s">
        <v>314</v>
      </c>
      <c r="F190" s="83" t="s">
        <v>443</v>
      </c>
      <c r="G190" s="96" t="s">
        <v>444</v>
      </c>
      <c r="H190" s="83" t="s">
        <v>498</v>
      </c>
      <c r="I190" s="83" t="s">
        <v>318</v>
      </c>
      <c r="J190" s="83"/>
      <c r="K190" s="93">
        <v>10.229999999966331</v>
      </c>
      <c r="L190" s="96" t="s">
        <v>136</v>
      </c>
      <c r="M190" s="97">
        <v>3.0499999999999999E-2</v>
      </c>
      <c r="N190" s="97">
        <v>2.2699999999914868E-2</v>
      </c>
      <c r="O190" s="93">
        <v>120447.44091199999</v>
      </c>
      <c r="P190" s="95">
        <v>108.25</v>
      </c>
      <c r="Q190" s="83"/>
      <c r="R190" s="93">
        <v>130.384354793</v>
      </c>
      <c r="S190" s="94">
        <v>3.8112961977043134E-4</v>
      </c>
      <c r="T190" s="94">
        <v>2.4682956771669832E-3</v>
      </c>
      <c r="U190" s="94">
        <f>R190/'סכום נכסי הקרן'!$C$42</f>
        <v>7.0476464222016537E-4</v>
      </c>
    </row>
    <row r="191" spans="2:21">
      <c r="B191" s="86" t="s">
        <v>744</v>
      </c>
      <c r="C191" s="83" t="s">
        <v>745</v>
      </c>
      <c r="D191" s="96" t="s">
        <v>123</v>
      </c>
      <c r="E191" s="96" t="s">
        <v>314</v>
      </c>
      <c r="F191" s="83" t="s">
        <v>443</v>
      </c>
      <c r="G191" s="96" t="s">
        <v>444</v>
      </c>
      <c r="H191" s="83" t="s">
        <v>498</v>
      </c>
      <c r="I191" s="83" t="s">
        <v>318</v>
      </c>
      <c r="J191" s="83"/>
      <c r="K191" s="93">
        <v>9.5099999999874179</v>
      </c>
      <c r="L191" s="96" t="s">
        <v>136</v>
      </c>
      <c r="M191" s="97">
        <v>3.0499999999999999E-2</v>
      </c>
      <c r="N191" s="97">
        <v>2.219999999996328E-2</v>
      </c>
      <c r="O191" s="93">
        <v>206400.36029100002</v>
      </c>
      <c r="P191" s="95">
        <v>108.2</v>
      </c>
      <c r="Q191" s="83"/>
      <c r="R191" s="93">
        <v>223.32518983099999</v>
      </c>
      <c r="S191" s="94">
        <v>2.8317798170322204E-4</v>
      </c>
      <c r="T191" s="94">
        <v>4.2277511096902509E-3</v>
      </c>
      <c r="U191" s="94">
        <f>R191/'סכום נכסי הקרן'!$C$42</f>
        <v>1.207136375831843E-3</v>
      </c>
    </row>
    <row r="192" spans="2:21">
      <c r="B192" s="86" t="s">
        <v>746</v>
      </c>
      <c r="C192" s="83" t="s">
        <v>747</v>
      </c>
      <c r="D192" s="96" t="s">
        <v>123</v>
      </c>
      <c r="E192" s="96" t="s">
        <v>314</v>
      </c>
      <c r="F192" s="83" t="s">
        <v>443</v>
      </c>
      <c r="G192" s="96" t="s">
        <v>444</v>
      </c>
      <c r="H192" s="83" t="s">
        <v>498</v>
      </c>
      <c r="I192" s="83" t="s">
        <v>318</v>
      </c>
      <c r="J192" s="83"/>
      <c r="K192" s="93">
        <v>5.9899999999929978</v>
      </c>
      <c r="L192" s="96" t="s">
        <v>136</v>
      </c>
      <c r="M192" s="97">
        <v>2.9100000000000001E-2</v>
      </c>
      <c r="N192" s="97">
        <v>1.5999999999963141E-2</v>
      </c>
      <c r="O192" s="93">
        <v>100376.948223</v>
      </c>
      <c r="P192" s="95">
        <v>108.11</v>
      </c>
      <c r="Q192" s="83"/>
      <c r="R192" s="93">
        <v>108.517518724</v>
      </c>
      <c r="S192" s="94">
        <v>1.6729491370499999E-4</v>
      </c>
      <c r="T192" s="94">
        <v>2.0543363717877346E-3</v>
      </c>
      <c r="U192" s="94">
        <f>R192/'סכום נכסי הקרן'!$C$42</f>
        <v>5.8656815366812649E-4</v>
      </c>
    </row>
    <row r="193" spans="2:21">
      <c r="B193" s="86" t="s">
        <v>748</v>
      </c>
      <c r="C193" s="83" t="s">
        <v>749</v>
      </c>
      <c r="D193" s="96" t="s">
        <v>123</v>
      </c>
      <c r="E193" s="96" t="s">
        <v>314</v>
      </c>
      <c r="F193" s="83" t="s">
        <v>443</v>
      </c>
      <c r="G193" s="96" t="s">
        <v>444</v>
      </c>
      <c r="H193" s="83" t="s">
        <v>498</v>
      </c>
      <c r="I193" s="83" t="s">
        <v>318</v>
      </c>
      <c r="J193" s="83"/>
      <c r="K193" s="93">
        <v>7.7899999999676295</v>
      </c>
      <c r="L193" s="96" t="s">
        <v>136</v>
      </c>
      <c r="M193" s="97">
        <v>3.95E-2</v>
      </c>
      <c r="N193" s="97">
        <v>1.8699999999953754E-2</v>
      </c>
      <c r="O193" s="93">
        <v>73775.320873999997</v>
      </c>
      <c r="P193" s="95">
        <v>117.25</v>
      </c>
      <c r="Q193" s="83"/>
      <c r="R193" s="93">
        <v>86.501563720000021</v>
      </c>
      <c r="S193" s="94">
        <v>3.0738439720586109E-4</v>
      </c>
      <c r="T193" s="94">
        <v>1.6375541079083767E-3</v>
      </c>
      <c r="U193" s="94">
        <f>R193/'סכום נכסי הקרן'!$C$42</f>
        <v>4.6756563472202426E-4</v>
      </c>
    </row>
    <row r="194" spans="2:21">
      <c r="B194" s="86" t="s">
        <v>750</v>
      </c>
      <c r="C194" s="83" t="s">
        <v>751</v>
      </c>
      <c r="D194" s="96" t="s">
        <v>123</v>
      </c>
      <c r="E194" s="96" t="s">
        <v>314</v>
      </c>
      <c r="F194" s="83" t="s">
        <v>443</v>
      </c>
      <c r="G194" s="96" t="s">
        <v>444</v>
      </c>
      <c r="H194" s="83" t="s">
        <v>498</v>
      </c>
      <c r="I194" s="83" t="s">
        <v>318</v>
      </c>
      <c r="J194" s="83"/>
      <c r="K194" s="93">
        <v>8.5099999998637301</v>
      </c>
      <c r="L194" s="96" t="s">
        <v>136</v>
      </c>
      <c r="M194" s="97">
        <v>3.95E-2</v>
      </c>
      <c r="N194" s="97">
        <v>2.0399999999718067E-2</v>
      </c>
      <c r="O194" s="93">
        <v>18139.574736999999</v>
      </c>
      <c r="P194" s="95">
        <v>117.32</v>
      </c>
      <c r="Q194" s="83"/>
      <c r="R194" s="93">
        <v>21.281349089999999</v>
      </c>
      <c r="S194" s="94">
        <v>7.5578420805872095E-5</v>
      </c>
      <c r="T194" s="94">
        <v>4.028754987247031E-4</v>
      </c>
      <c r="U194" s="94">
        <f>R194/'סכום נכסי הקרן'!$C$42</f>
        <v>1.150317643645809E-4</v>
      </c>
    </row>
    <row r="195" spans="2:21">
      <c r="B195" s="86" t="s">
        <v>752</v>
      </c>
      <c r="C195" s="83" t="s">
        <v>753</v>
      </c>
      <c r="D195" s="96" t="s">
        <v>123</v>
      </c>
      <c r="E195" s="96" t="s">
        <v>314</v>
      </c>
      <c r="F195" s="83" t="s">
        <v>754</v>
      </c>
      <c r="G195" s="96" t="s">
        <v>384</v>
      </c>
      <c r="H195" s="83" t="s">
        <v>498</v>
      </c>
      <c r="I195" s="83" t="s">
        <v>318</v>
      </c>
      <c r="J195" s="83"/>
      <c r="K195" s="93">
        <v>2.8844621513944229</v>
      </c>
      <c r="L195" s="96" t="s">
        <v>136</v>
      </c>
      <c r="M195" s="97">
        <v>3.9E-2</v>
      </c>
      <c r="N195" s="97">
        <v>3.6135458167330679E-2</v>
      </c>
      <c r="O195" s="93">
        <v>2.5099999999999998E-4</v>
      </c>
      <c r="P195" s="95">
        <v>101.3</v>
      </c>
      <c r="Q195" s="83"/>
      <c r="R195" s="93">
        <v>2.5099999999999996E-7</v>
      </c>
      <c r="S195" s="94">
        <v>3.8110581931762779E-13</v>
      </c>
      <c r="T195" s="94">
        <v>4.7516607030997426E-12</v>
      </c>
      <c r="U195" s="94">
        <f>R195/'סכום נכסי הקרן'!$C$42</f>
        <v>1.3567266216725457E-12</v>
      </c>
    </row>
    <row r="196" spans="2:21">
      <c r="B196" s="86" t="s">
        <v>755</v>
      </c>
      <c r="C196" s="83" t="s">
        <v>756</v>
      </c>
      <c r="D196" s="96" t="s">
        <v>123</v>
      </c>
      <c r="E196" s="96" t="s">
        <v>314</v>
      </c>
      <c r="F196" s="83" t="s">
        <v>455</v>
      </c>
      <c r="G196" s="96" t="s">
        <v>384</v>
      </c>
      <c r="H196" s="83" t="s">
        <v>506</v>
      </c>
      <c r="I196" s="83" t="s">
        <v>134</v>
      </c>
      <c r="J196" s="83"/>
      <c r="K196" s="93">
        <v>3.4099999999624835</v>
      </c>
      <c r="L196" s="96" t="s">
        <v>136</v>
      </c>
      <c r="M196" s="97">
        <v>5.0499999999999996E-2</v>
      </c>
      <c r="N196" s="97">
        <v>1.459999999983326E-2</v>
      </c>
      <c r="O196" s="93">
        <v>29370.164593000001</v>
      </c>
      <c r="P196" s="95">
        <v>114.35</v>
      </c>
      <c r="Q196" s="83"/>
      <c r="R196" s="93">
        <v>33.584784186</v>
      </c>
      <c r="S196" s="94">
        <v>3.9613023463648249E-5</v>
      </c>
      <c r="T196" s="94">
        <v>6.3579083362032632E-4</v>
      </c>
      <c r="U196" s="94">
        <f>R196/'סכום נכסי הקרן'!$C$42</f>
        <v>1.8153534178594948E-4</v>
      </c>
    </row>
    <row r="197" spans="2:21">
      <c r="B197" s="86" t="s">
        <v>757</v>
      </c>
      <c r="C197" s="83" t="s">
        <v>758</v>
      </c>
      <c r="D197" s="96" t="s">
        <v>123</v>
      </c>
      <c r="E197" s="96" t="s">
        <v>314</v>
      </c>
      <c r="F197" s="83" t="s">
        <v>460</v>
      </c>
      <c r="G197" s="96" t="s">
        <v>444</v>
      </c>
      <c r="H197" s="83" t="s">
        <v>506</v>
      </c>
      <c r="I197" s="83" t="s">
        <v>134</v>
      </c>
      <c r="J197" s="83"/>
      <c r="K197" s="93">
        <v>4.2000000000068516</v>
      </c>
      <c r="L197" s="96" t="s">
        <v>136</v>
      </c>
      <c r="M197" s="97">
        <v>3.9199999999999999E-2</v>
      </c>
      <c r="N197" s="97">
        <v>1.2600000000027405E-2</v>
      </c>
      <c r="O197" s="93">
        <v>128621.72247399999</v>
      </c>
      <c r="P197" s="95">
        <v>113.47</v>
      </c>
      <c r="Q197" s="83"/>
      <c r="R197" s="93">
        <v>145.94707276</v>
      </c>
      <c r="S197" s="94">
        <v>1.3400134028091772E-4</v>
      </c>
      <c r="T197" s="94">
        <v>2.7629122325343865E-3</v>
      </c>
      <c r="U197" s="94">
        <f>R197/'סכום נכסי הקרן'!$C$42</f>
        <v>7.8888557358036671E-4</v>
      </c>
    </row>
    <row r="198" spans="2:21">
      <c r="B198" s="86" t="s">
        <v>759</v>
      </c>
      <c r="C198" s="83" t="s">
        <v>760</v>
      </c>
      <c r="D198" s="96" t="s">
        <v>123</v>
      </c>
      <c r="E198" s="96" t="s">
        <v>314</v>
      </c>
      <c r="F198" s="83" t="s">
        <v>460</v>
      </c>
      <c r="G198" s="96" t="s">
        <v>444</v>
      </c>
      <c r="H198" s="83" t="s">
        <v>506</v>
      </c>
      <c r="I198" s="83" t="s">
        <v>134</v>
      </c>
      <c r="J198" s="83"/>
      <c r="K198" s="93">
        <v>9.0100000000071923</v>
      </c>
      <c r="L198" s="96" t="s">
        <v>136</v>
      </c>
      <c r="M198" s="97">
        <v>2.64E-2</v>
      </c>
      <c r="N198" s="97">
        <v>2.3000000000023973E-2</v>
      </c>
      <c r="O198" s="93">
        <v>401524.02449100005</v>
      </c>
      <c r="P198" s="95">
        <v>103.89</v>
      </c>
      <c r="Q198" s="83"/>
      <c r="R198" s="93">
        <v>417.1432997</v>
      </c>
      <c r="S198" s="94">
        <v>2.4540449394528789E-4</v>
      </c>
      <c r="T198" s="94">
        <v>7.8969060746846564E-3</v>
      </c>
      <c r="U198" s="94">
        <f>R198/'סכום נכסי הקרן'!$C$42</f>
        <v>2.2547785647622281E-3</v>
      </c>
    </row>
    <row r="199" spans="2:21">
      <c r="B199" s="86" t="s">
        <v>761</v>
      </c>
      <c r="C199" s="83" t="s">
        <v>762</v>
      </c>
      <c r="D199" s="96" t="s">
        <v>123</v>
      </c>
      <c r="E199" s="96" t="s">
        <v>314</v>
      </c>
      <c r="F199" s="83" t="s">
        <v>571</v>
      </c>
      <c r="G199" s="96" t="s">
        <v>444</v>
      </c>
      <c r="H199" s="83" t="s">
        <v>506</v>
      </c>
      <c r="I199" s="83" t="s">
        <v>134</v>
      </c>
      <c r="J199" s="83"/>
      <c r="K199" s="93">
        <v>4.179999999989831</v>
      </c>
      <c r="L199" s="96" t="s">
        <v>136</v>
      </c>
      <c r="M199" s="97">
        <v>4.0999999999999995E-2</v>
      </c>
      <c r="N199" s="97">
        <v>1.2600000000041434E-2</v>
      </c>
      <c r="O199" s="93">
        <v>46398.312000000005</v>
      </c>
      <c r="P199" s="95">
        <v>112.39</v>
      </c>
      <c r="Q199" s="93">
        <v>0.95116539599999994</v>
      </c>
      <c r="R199" s="93">
        <v>53.098228252999995</v>
      </c>
      <c r="S199" s="94">
        <v>1.5466104E-4</v>
      </c>
      <c r="T199" s="94">
        <v>1.0051982653147434E-3</v>
      </c>
      <c r="U199" s="94">
        <f>R199/'סכום נכסי הקרן'!$C$42</f>
        <v>2.8701107503781038E-4</v>
      </c>
    </row>
    <row r="200" spans="2:21">
      <c r="B200" s="86" t="s">
        <v>763</v>
      </c>
      <c r="C200" s="83" t="s">
        <v>764</v>
      </c>
      <c r="D200" s="96" t="s">
        <v>123</v>
      </c>
      <c r="E200" s="96" t="s">
        <v>314</v>
      </c>
      <c r="F200" s="83" t="s">
        <v>583</v>
      </c>
      <c r="G200" s="96" t="s">
        <v>448</v>
      </c>
      <c r="H200" s="83" t="s">
        <v>498</v>
      </c>
      <c r="I200" s="83" t="s">
        <v>318</v>
      </c>
      <c r="J200" s="83"/>
      <c r="K200" s="93">
        <v>4.240000000003441</v>
      </c>
      <c r="L200" s="96" t="s">
        <v>136</v>
      </c>
      <c r="M200" s="97">
        <v>1.9E-2</v>
      </c>
      <c r="N200" s="97">
        <v>1.3300000000013707E-2</v>
      </c>
      <c r="O200" s="93">
        <v>362586.655868</v>
      </c>
      <c r="P200" s="95">
        <v>102.62</v>
      </c>
      <c r="Q200" s="83"/>
      <c r="R200" s="93">
        <v>372.08642625299996</v>
      </c>
      <c r="S200" s="94">
        <v>2.5099484830243431E-4</v>
      </c>
      <c r="T200" s="94">
        <v>7.0439380469450221E-3</v>
      </c>
      <c r="U200" s="94">
        <f>R200/'סכום נכסי הקרן'!$C$42</f>
        <v>2.011233307013719E-3</v>
      </c>
    </row>
    <row r="201" spans="2:21">
      <c r="B201" s="86" t="s">
        <v>765</v>
      </c>
      <c r="C201" s="83" t="s">
        <v>766</v>
      </c>
      <c r="D201" s="96" t="s">
        <v>123</v>
      </c>
      <c r="E201" s="96" t="s">
        <v>314</v>
      </c>
      <c r="F201" s="83" t="s">
        <v>583</v>
      </c>
      <c r="G201" s="96" t="s">
        <v>448</v>
      </c>
      <c r="H201" s="83" t="s">
        <v>498</v>
      </c>
      <c r="I201" s="83" t="s">
        <v>318</v>
      </c>
      <c r="J201" s="83"/>
      <c r="K201" s="93">
        <v>2.8100000000040177</v>
      </c>
      <c r="L201" s="96" t="s">
        <v>136</v>
      </c>
      <c r="M201" s="97">
        <v>2.9600000000000001E-2</v>
      </c>
      <c r="N201" s="97">
        <v>9.599999999973215E-3</v>
      </c>
      <c r="O201" s="93">
        <v>56354.674447999998</v>
      </c>
      <c r="P201" s="95">
        <v>106</v>
      </c>
      <c r="Q201" s="83"/>
      <c r="R201" s="93">
        <v>59.735954296000003</v>
      </c>
      <c r="S201" s="94">
        <v>1.3799094611576077E-4</v>
      </c>
      <c r="T201" s="94">
        <v>1.130856520280739E-3</v>
      </c>
      <c r="U201" s="94">
        <f>R201/'סכום נכסי הקרן'!$C$42</f>
        <v>3.2288987834421391E-4</v>
      </c>
    </row>
    <row r="202" spans="2:21">
      <c r="B202" s="86" t="s">
        <v>767</v>
      </c>
      <c r="C202" s="83" t="s">
        <v>768</v>
      </c>
      <c r="D202" s="96" t="s">
        <v>123</v>
      </c>
      <c r="E202" s="96" t="s">
        <v>314</v>
      </c>
      <c r="F202" s="83" t="s">
        <v>588</v>
      </c>
      <c r="G202" s="96" t="s">
        <v>444</v>
      </c>
      <c r="H202" s="83" t="s">
        <v>506</v>
      </c>
      <c r="I202" s="83" t="s">
        <v>134</v>
      </c>
      <c r="J202" s="83"/>
      <c r="K202" s="93">
        <v>5.0700000000021497</v>
      </c>
      <c r="L202" s="96" t="s">
        <v>136</v>
      </c>
      <c r="M202" s="97">
        <v>3.61E-2</v>
      </c>
      <c r="N202" s="97">
        <v>1.3400000000015257E-2</v>
      </c>
      <c r="O202" s="93">
        <v>253626.50710700001</v>
      </c>
      <c r="P202" s="95">
        <v>113.7</v>
      </c>
      <c r="Q202" s="83"/>
      <c r="R202" s="93">
        <v>288.37333013400001</v>
      </c>
      <c r="S202" s="94">
        <v>3.3045798971596092E-4</v>
      </c>
      <c r="T202" s="94">
        <v>5.4591721937041308E-3</v>
      </c>
      <c r="U202" s="94">
        <f>R202/'סכום נכסי הקרן'!$C$42</f>
        <v>1.5587401353512494E-3</v>
      </c>
    </row>
    <row r="203" spans="2:21">
      <c r="B203" s="86" t="s">
        <v>769</v>
      </c>
      <c r="C203" s="83" t="s">
        <v>770</v>
      </c>
      <c r="D203" s="96" t="s">
        <v>123</v>
      </c>
      <c r="E203" s="96" t="s">
        <v>314</v>
      </c>
      <c r="F203" s="83" t="s">
        <v>588</v>
      </c>
      <c r="G203" s="96" t="s">
        <v>444</v>
      </c>
      <c r="H203" s="83" t="s">
        <v>506</v>
      </c>
      <c r="I203" s="83" t="s">
        <v>134</v>
      </c>
      <c r="J203" s="83"/>
      <c r="K203" s="93">
        <v>6.0200000000063065</v>
      </c>
      <c r="L203" s="96" t="s">
        <v>136</v>
      </c>
      <c r="M203" s="97">
        <v>3.3000000000000002E-2</v>
      </c>
      <c r="N203" s="97">
        <v>1.6399999999983726E-2</v>
      </c>
      <c r="O203" s="93">
        <v>88089.764639000001</v>
      </c>
      <c r="P203" s="95">
        <v>111.61</v>
      </c>
      <c r="Q203" s="83"/>
      <c r="R203" s="93">
        <v>98.316986318999994</v>
      </c>
      <c r="S203" s="94">
        <v>2.8568572423421816E-4</v>
      </c>
      <c r="T203" s="94">
        <v>1.8612309176860053E-3</v>
      </c>
      <c r="U203" s="94">
        <f>R203/'סכום נכסי הקרן'!$C$42</f>
        <v>5.3143136534503099E-4</v>
      </c>
    </row>
    <row r="204" spans="2:21">
      <c r="B204" s="86" t="s">
        <v>771</v>
      </c>
      <c r="C204" s="83" t="s">
        <v>772</v>
      </c>
      <c r="D204" s="96" t="s">
        <v>123</v>
      </c>
      <c r="E204" s="96" t="s">
        <v>314</v>
      </c>
      <c r="F204" s="83" t="s">
        <v>588</v>
      </c>
      <c r="G204" s="96" t="s">
        <v>444</v>
      </c>
      <c r="H204" s="83" t="s">
        <v>506</v>
      </c>
      <c r="I204" s="83" t="s">
        <v>134</v>
      </c>
      <c r="J204" s="83"/>
      <c r="K204" s="93">
        <v>8.3300000000048726</v>
      </c>
      <c r="L204" s="96" t="s">
        <v>136</v>
      </c>
      <c r="M204" s="97">
        <v>2.6200000000000001E-2</v>
      </c>
      <c r="N204" s="97">
        <v>2.1299999999992641E-2</v>
      </c>
      <c r="O204" s="93">
        <v>272520.48553200002</v>
      </c>
      <c r="P204" s="95">
        <v>104.69</v>
      </c>
      <c r="Q204" s="83"/>
      <c r="R204" s="93">
        <v>285.30168721699999</v>
      </c>
      <c r="S204" s="94">
        <v>3.4065060691500004E-4</v>
      </c>
      <c r="T204" s="94">
        <v>5.4010231700281804E-3</v>
      </c>
      <c r="U204" s="94">
        <f>R204/'סכום נכסי הקרן'!$C$42</f>
        <v>1.5421370289059671E-3</v>
      </c>
    </row>
    <row r="205" spans="2:21">
      <c r="B205" s="86" t="s">
        <v>773</v>
      </c>
      <c r="C205" s="83" t="s">
        <v>774</v>
      </c>
      <c r="D205" s="96" t="s">
        <v>123</v>
      </c>
      <c r="E205" s="96" t="s">
        <v>314</v>
      </c>
      <c r="F205" s="83" t="s">
        <v>775</v>
      </c>
      <c r="G205" s="96" t="s">
        <v>131</v>
      </c>
      <c r="H205" s="83" t="s">
        <v>506</v>
      </c>
      <c r="I205" s="83" t="s">
        <v>134</v>
      </c>
      <c r="J205" s="83"/>
      <c r="K205" s="93">
        <v>3.2599999999772291</v>
      </c>
      <c r="L205" s="96" t="s">
        <v>136</v>
      </c>
      <c r="M205" s="97">
        <v>2.75E-2</v>
      </c>
      <c r="N205" s="97">
        <v>1.6599999999945551E-2</v>
      </c>
      <c r="O205" s="93">
        <v>77303.905889999995</v>
      </c>
      <c r="P205" s="95">
        <v>104.53</v>
      </c>
      <c r="Q205" s="83"/>
      <c r="R205" s="93">
        <v>80.805770233999993</v>
      </c>
      <c r="S205" s="94">
        <v>1.7780646770571606E-4</v>
      </c>
      <c r="T205" s="94">
        <v>1.5297275020103773E-3</v>
      </c>
      <c r="U205" s="94">
        <f>R205/'סכום נכסי הקרן'!$C$42</f>
        <v>4.3677824566224215E-4</v>
      </c>
    </row>
    <row r="206" spans="2:21">
      <c r="B206" s="86" t="s">
        <v>776</v>
      </c>
      <c r="C206" s="83" t="s">
        <v>777</v>
      </c>
      <c r="D206" s="96" t="s">
        <v>123</v>
      </c>
      <c r="E206" s="96" t="s">
        <v>314</v>
      </c>
      <c r="F206" s="83" t="s">
        <v>775</v>
      </c>
      <c r="G206" s="96" t="s">
        <v>131</v>
      </c>
      <c r="H206" s="83" t="s">
        <v>506</v>
      </c>
      <c r="I206" s="83" t="s">
        <v>134</v>
      </c>
      <c r="J206" s="83"/>
      <c r="K206" s="93">
        <v>4.3099999999899685</v>
      </c>
      <c r="L206" s="96" t="s">
        <v>136</v>
      </c>
      <c r="M206" s="97">
        <v>2.3E-2</v>
      </c>
      <c r="N206" s="97">
        <v>1.6099999999987208E-2</v>
      </c>
      <c r="O206" s="93">
        <v>143121.875077</v>
      </c>
      <c r="P206" s="95">
        <v>103.78</v>
      </c>
      <c r="Q206" s="83"/>
      <c r="R206" s="93">
        <v>148.53187877899998</v>
      </c>
      <c r="S206" s="94">
        <v>4.7403569124358715E-4</v>
      </c>
      <c r="T206" s="94">
        <v>2.811844986261948E-3</v>
      </c>
      <c r="U206" s="94">
        <f>R206/'סכום נכסי הקרן'!$C$42</f>
        <v>8.0285718767533364E-4</v>
      </c>
    </row>
    <row r="207" spans="2:21">
      <c r="B207" s="86" t="s">
        <v>778</v>
      </c>
      <c r="C207" s="83" t="s">
        <v>779</v>
      </c>
      <c r="D207" s="96" t="s">
        <v>123</v>
      </c>
      <c r="E207" s="96" t="s">
        <v>314</v>
      </c>
      <c r="F207" s="83" t="s">
        <v>780</v>
      </c>
      <c r="G207" s="96" t="s">
        <v>132</v>
      </c>
      <c r="H207" s="83" t="s">
        <v>601</v>
      </c>
      <c r="I207" s="83" t="s">
        <v>318</v>
      </c>
      <c r="J207" s="83"/>
      <c r="K207" s="93">
        <v>0.97999999999839815</v>
      </c>
      <c r="L207" s="96" t="s">
        <v>136</v>
      </c>
      <c r="M207" s="97">
        <v>3.3000000000000002E-2</v>
      </c>
      <c r="N207" s="97">
        <v>1.8399999999871845E-2</v>
      </c>
      <c r="O207" s="93">
        <v>24511.336957</v>
      </c>
      <c r="P207" s="95">
        <v>101.87</v>
      </c>
      <c r="Q207" s="83"/>
      <c r="R207" s="93">
        <v>24.969698147999999</v>
      </c>
      <c r="S207" s="94">
        <v>8.0681038261124123E-5</v>
      </c>
      <c r="T207" s="94">
        <v>4.7269933648651008E-4</v>
      </c>
      <c r="U207" s="94">
        <f>R207/'סכום נכסי הקרן'!$C$42</f>
        <v>1.3496834347617238E-4</v>
      </c>
    </row>
    <row r="208" spans="2:21">
      <c r="B208" s="86" t="s">
        <v>781</v>
      </c>
      <c r="C208" s="83" t="s">
        <v>782</v>
      </c>
      <c r="D208" s="96" t="s">
        <v>123</v>
      </c>
      <c r="E208" s="96" t="s">
        <v>314</v>
      </c>
      <c r="F208" s="83" t="s">
        <v>600</v>
      </c>
      <c r="G208" s="96" t="s">
        <v>132</v>
      </c>
      <c r="H208" s="83" t="s">
        <v>601</v>
      </c>
      <c r="I208" s="83" t="s">
        <v>318</v>
      </c>
      <c r="J208" s="83"/>
      <c r="K208" s="93">
        <v>3.75</v>
      </c>
      <c r="L208" s="96" t="s">
        <v>136</v>
      </c>
      <c r="M208" s="97">
        <v>2.7999999999999997E-2</v>
      </c>
      <c r="N208" s="97">
        <v>2.9499999999979244E-2</v>
      </c>
      <c r="O208" s="93">
        <v>96663.15</v>
      </c>
      <c r="P208" s="95">
        <v>99.68</v>
      </c>
      <c r="Q208" s="83"/>
      <c r="R208" s="93">
        <v>96.353825135999998</v>
      </c>
      <c r="S208" s="94">
        <v>3.6298591813743898E-4</v>
      </c>
      <c r="T208" s="94">
        <v>1.8240664720799819E-3</v>
      </c>
      <c r="U208" s="94">
        <f>R208/'סכום נכסי הקרן'!$C$42</f>
        <v>5.2081991897208165E-4</v>
      </c>
    </row>
    <row r="209" spans="2:21">
      <c r="B209" s="86" t="s">
        <v>783</v>
      </c>
      <c r="C209" s="83" t="s">
        <v>784</v>
      </c>
      <c r="D209" s="96" t="s">
        <v>123</v>
      </c>
      <c r="E209" s="96" t="s">
        <v>314</v>
      </c>
      <c r="F209" s="83" t="s">
        <v>600</v>
      </c>
      <c r="G209" s="96" t="s">
        <v>132</v>
      </c>
      <c r="H209" s="83" t="s">
        <v>601</v>
      </c>
      <c r="I209" s="83" t="s">
        <v>318</v>
      </c>
      <c r="J209" s="83"/>
      <c r="K209" s="93">
        <v>0.66000000000353742</v>
      </c>
      <c r="L209" s="96" t="s">
        <v>136</v>
      </c>
      <c r="M209" s="97">
        <v>4.2999999999999997E-2</v>
      </c>
      <c r="N209" s="97">
        <v>2.2400000000053061E-2</v>
      </c>
      <c r="O209" s="93">
        <v>44461.487600999993</v>
      </c>
      <c r="P209" s="95">
        <v>101.73</v>
      </c>
      <c r="Q209" s="83"/>
      <c r="R209" s="93">
        <v>45.230672824000003</v>
      </c>
      <c r="S209" s="94">
        <v>2.0531453721624467E-4</v>
      </c>
      <c r="T209" s="94">
        <v>8.5625820969148329E-4</v>
      </c>
      <c r="U209" s="94">
        <f>R209/'סכום נכסי הקרן'!$C$42</f>
        <v>2.4448469297403086E-4</v>
      </c>
    </row>
    <row r="210" spans="2:21">
      <c r="B210" s="86" t="s">
        <v>785</v>
      </c>
      <c r="C210" s="83" t="s">
        <v>786</v>
      </c>
      <c r="D210" s="96" t="s">
        <v>123</v>
      </c>
      <c r="E210" s="96" t="s">
        <v>314</v>
      </c>
      <c r="F210" s="83" t="s">
        <v>600</v>
      </c>
      <c r="G210" s="96" t="s">
        <v>132</v>
      </c>
      <c r="H210" s="83" t="s">
        <v>601</v>
      </c>
      <c r="I210" s="83" t="s">
        <v>318</v>
      </c>
      <c r="J210" s="83"/>
      <c r="K210" s="93">
        <v>1.3799999999831827</v>
      </c>
      <c r="L210" s="96" t="s">
        <v>136</v>
      </c>
      <c r="M210" s="97">
        <v>4.2500000000000003E-2</v>
      </c>
      <c r="N210" s="97">
        <v>2.5099999999599946E-2</v>
      </c>
      <c r="O210" s="93">
        <v>38072.019283000001</v>
      </c>
      <c r="P210" s="95">
        <v>103.08</v>
      </c>
      <c r="Q210" s="83"/>
      <c r="R210" s="93">
        <v>39.244637906999998</v>
      </c>
      <c r="S210" s="94">
        <v>1.0134393856705621E-4</v>
      </c>
      <c r="T210" s="94">
        <v>7.4293706673334839E-4</v>
      </c>
      <c r="U210" s="94">
        <f>R210/'סכום נכסי הקרן'!$C$42</f>
        <v>2.1212846616066309E-4</v>
      </c>
    </row>
    <row r="211" spans="2:21">
      <c r="B211" s="86" t="s">
        <v>787</v>
      </c>
      <c r="C211" s="83" t="s">
        <v>788</v>
      </c>
      <c r="D211" s="96" t="s">
        <v>123</v>
      </c>
      <c r="E211" s="96" t="s">
        <v>314</v>
      </c>
      <c r="F211" s="83" t="s">
        <v>600</v>
      </c>
      <c r="G211" s="96" t="s">
        <v>132</v>
      </c>
      <c r="H211" s="83" t="s">
        <v>601</v>
      </c>
      <c r="I211" s="83" t="s">
        <v>318</v>
      </c>
      <c r="J211" s="83"/>
      <c r="K211" s="93">
        <v>1.7799999999977394</v>
      </c>
      <c r="L211" s="96" t="s">
        <v>136</v>
      </c>
      <c r="M211" s="97">
        <v>3.7000000000000005E-2</v>
      </c>
      <c r="N211" s="97">
        <v>2.6899999999903921E-2</v>
      </c>
      <c r="O211" s="93">
        <v>69096.653900000005</v>
      </c>
      <c r="P211" s="95">
        <v>102.43</v>
      </c>
      <c r="Q211" s="83"/>
      <c r="R211" s="93">
        <v>70.775705672000001</v>
      </c>
      <c r="S211" s="94">
        <v>3.492713089447255E-4</v>
      </c>
      <c r="T211" s="94">
        <v>1.339849160859745E-3</v>
      </c>
      <c r="U211" s="94">
        <f>R211/'סכום נכסי הקרן'!$C$42</f>
        <v>3.8256288467276097E-4</v>
      </c>
    </row>
    <row r="212" spans="2:21">
      <c r="B212" s="86" t="s">
        <v>789</v>
      </c>
      <c r="C212" s="83" t="s">
        <v>790</v>
      </c>
      <c r="D212" s="96" t="s">
        <v>123</v>
      </c>
      <c r="E212" s="96" t="s">
        <v>314</v>
      </c>
      <c r="F212" s="83" t="s">
        <v>791</v>
      </c>
      <c r="G212" s="96" t="s">
        <v>672</v>
      </c>
      <c r="H212" s="83" t="s">
        <v>597</v>
      </c>
      <c r="I212" s="83" t="s">
        <v>134</v>
      </c>
      <c r="J212" s="83"/>
      <c r="K212" s="93">
        <v>3.3400000005521622</v>
      </c>
      <c r="L212" s="96" t="s">
        <v>136</v>
      </c>
      <c r="M212" s="97">
        <v>3.7499999999999999E-2</v>
      </c>
      <c r="N212" s="97">
        <v>1.2800000003544747E-2</v>
      </c>
      <c r="O212" s="93">
        <v>2706.5685090000002</v>
      </c>
      <c r="P212" s="95">
        <v>108.4</v>
      </c>
      <c r="Q212" s="83"/>
      <c r="R212" s="93">
        <v>2.9339202569999996</v>
      </c>
      <c r="S212" s="94">
        <v>5.8691543339064336E-6</v>
      </c>
      <c r="T212" s="94">
        <v>5.5541807136315529E-5</v>
      </c>
      <c r="U212" s="94">
        <f>R212/'סכום נכסי הקרן'!$C$42</f>
        <v>1.5858676169467158E-5</v>
      </c>
    </row>
    <row r="213" spans="2:21">
      <c r="B213" s="86" t="s">
        <v>792</v>
      </c>
      <c r="C213" s="83" t="s">
        <v>793</v>
      </c>
      <c r="D213" s="96" t="s">
        <v>123</v>
      </c>
      <c r="E213" s="96" t="s">
        <v>314</v>
      </c>
      <c r="F213" s="83" t="s">
        <v>791</v>
      </c>
      <c r="G213" s="96" t="s">
        <v>672</v>
      </c>
      <c r="H213" s="83" t="s">
        <v>601</v>
      </c>
      <c r="I213" s="83" t="s">
        <v>318</v>
      </c>
      <c r="J213" s="83"/>
      <c r="K213" s="93">
        <v>6.1900000000053819</v>
      </c>
      <c r="L213" s="96" t="s">
        <v>136</v>
      </c>
      <c r="M213" s="97">
        <v>3.7499999999999999E-2</v>
      </c>
      <c r="N213" s="97">
        <v>1.9699999999997667E-2</v>
      </c>
      <c r="O213" s="93">
        <v>75420.456156</v>
      </c>
      <c r="P213" s="95">
        <v>113.35</v>
      </c>
      <c r="Q213" s="83"/>
      <c r="R213" s="93">
        <v>85.48908956599999</v>
      </c>
      <c r="S213" s="94">
        <v>2.0383907069189189E-4</v>
      </c>
      <c r="T213" s="94">
        <v>1.6183870415718584E-3</v>
      </c>
      <c r="U213" s="94">
        <f>R213/'סכום נכסי הקרן'!$C$42</f>
        <v>4.6209292301490381E-4</v>
      </c>
    </row>
    <row r="214" spans="2:21">
      <c r="B214" s="86" t="s">
        <v>794</v>
      </c>
      <c r="C214" s="83" t="s">
        <v>795</v>
      </c>
      <c r="D214" s="96" t="s">
        <v>123</v>
      </c>
      <c r="E214" s="96" t="s">
        <v>314</v>
      </c>
      <c r="F214" s="83" t="s">
        <v>796</v>
      </c>
      <c r="G214" s="96" t="s">
        <v>705</v>
      </c>
      <c r="H214" s="83" t="s">
        <v>597</v>
      </c>
      <c r="I214" s="83" t="s">
        <v>134</v>
      </c>
      <c r="J214" s="83"/>
      <c r="K214" s="93">
        <v>0.15999999972341758</v>
      </c>
      <c r="L214" s="96" t="s">
        <v>136</v>
      </c>
      <c r="M214" s="97">
        <v>5.5500000000000001E-2</v>
      </c>
      <c r="N214" s="97">
        <v>1.1799999995159809E-2</v>
      </c>
      <c r="O214" s="93">
        <v>1409.8493840000001</v>
      </c>
      <c r="P214" s="95">
        <v>102.58</v>
      </c>
      <c r="Q214" s="83"/>
      <c r="R214" s="93">
        <v>1.446223515</v>
      </c>
      <c r="S214" s="94">
        <v>1.1748744866666668E-4</v>
      </c>
      <c r="T214" s="94">
        <v>2.7378340414837779E-5</v>
      </c>
      <c r="U214" s="94">
        <f>R214/'סכום נכסי הקרן'!$C$42</f>
        <v>7.817250771670695E-6</v>
      </c>
    </row>
    <row r="215" spans="2:21">
      <c r="B215" s="86" t="s">
        <v>797</v>
      </c>
      <c r="C215" s="83" t="s">
        <v>798</v>
      </c>
      <c r="D215" s="96" t="s">
        <v>123</v>
      </c>
      <c r="E215" s="96" t="s">
        <v>314</v>
      </c>
      <c r="F215" s="83" t="s">
        <v>799</v>
      </c>
      <c r="G215" s="96" t="s">
        <v>131</v>
      </c>
      <c r="H215" s="83" t="s">
        <v>601</v>
      </c>
      <c r="I215" s="83" t="s">
        <v>318</v>
      </c>
      <c r="J215" s="83"/>
      <c r="K215" s="93">
        <v>1.7999999999421852</v>
      </c>
      <c r="L215" s="96" t="s">
        <v>136</v>
      </c>
      <c r="M215" s="97">
        <v>3.4000000000000002E-2</v>
      </c>
      <c r="N215" s="97">
        <v>1.5800000000086724E-2</v>
      </c>
      <c r="O215" s="93">
        <v>6665.3689400000012</v>
      </c>
      <c r="P215" s="95">
        <v>103.8</v>
      </c>
      <c r="Q215" s="83"/>
      <c r="R215" s="93">
        <v>6.918652743</v>
      </c>
      <c r="S215" s="94">
        <v>1.2610181801929406E-5</v>
      </c>
      <c r="T215" s="94">
        <v>1.3097645560679821E-4</v>
      </c>
      <c r="U215" s="94">
        <f>R215/'סכום נכסי הקרן'!$C$42</f>
        <v>3.739729228101945E-5</v>
      </c>
    </row>
    <row r="216" spans="2:21">
      <c r="B216" s="86" t="s">
        <v>800</v>
      </c>
      <c r="C216" s="83" t="s">
        <v>801</v>
      </c>
      <c r="D216" s="96" t="s">
        <v>123</v>
      </c>
      <c r="E216" s="96" t="s">
        <v>314</v>
      </c>
      <c r="F216" s="83" t="s">
        <v>802</v>
      </c>
      <c r="G216" s="96" t="s">
        <v>384</v>
      </c>
      <c r="H216" s="83" t="s">
        <v>597</v>
      </c>
      <c r="I216" s="83" t="s">
        <v>134</v>
      </c>
      <c r="J216" s="83"/>
      <c r="K216" s="93">
        <v>2.2799999968154725</v>
      </c>
      <c r="L216" s="96" t="s">
        <v>136</v>
      </c>
      <c r="M216" s="97">
        <v>6.7500000000000004E-2</v>
      </c>
      <c r="N216" s="97">
        <v>2.6899999923196683E-2</v>
      </c>
      <c r="O216" s="93">
        <v>196.80410499999999</v>
      </c>
      <c r="P216" s="95">
        <v>108.5</v>
      </c>
      <c r="Q216" s="83"/>
      <c r="R216" s="93">
        <v>0.21353245600000001</v>
      </c>
      <c r="S216" s="94">
        <v>2.9531763060304728E-7</v>
      </c>
      <c r="T216" s="94">
        <v>4.0423656574166334E-6</v>
      </c>
      <c r="U216" s="94">
        <f>R216/'סכום נכסי הקרן'!$C$42</f>
        <v>1.1542038551646276E-6</v>
      </c>
    </row>
    <row r="217" spans="2:21">
      <c r="B217" s="86" t="s">
        <v>803</v>
      </c>
      <c r="C217" s="83" t="s">
        <v>804</v>
      </c>
      <c r="D217" s="96" t="s">
        <v>123</v>
      </c>
      <c r="E217" s="96" t="s">
        <v>314</v>
      </c>
      <c r="F217" s="83" t="s">
        <v>551</v>
      </c>
      <c r="G217" s="96" t="s">
        <v>384</v>
      </c>
      <c r="H217" s="83" t="s">
        <v>601</v>
      </c>
      <c r="I217" s="83" t="s">
        <v>318</v>
      </c>
      <c r="J217" s="83"/>
      <c r="K217" s="93">
        <v>2.15</v>
      </c>
      <c r="L217" s="96" t="s">
        <v>136</v>
      </c>
      <c r="M217" s="97">
        <v>5.74E-2</v>
      </c>
      <c r="N217" s="97">
        <v>1.11000000541038E-2</v>
      </c>
      <c r="O217" s="93">
        <v>33.108790999999997</v>
      </c>
      <c r="P217" s="95">
        <v>111.65</v>
      </c>
      <c r="Q217" s="83"/>
      <c r="R217" s="93">
        <v>3.6965980000000002E-2</v>
      </c>
      <c r="S217" s="94">
        <v>2.1451488159816893E-7</v>
      </c>
      <c r="T217" s="94">
        <v>6.9979997815765356E-7</v>
      </c>
      <c r="U217" s="94">
        <f>R217/'סכום נכסי הקרן'!$C$42</f>
        <v>1.9981166996898368E-7</v>
      </c>
    </row>
    <row r="218" spans="2:21">
      <c r="B218" s="86" t="s">
        <v>805</v>
      </c>
      <c r="C218" s="83" t="s">
        <v>806</v>
      </c>
      <c r="D218" s="96" t="s">
        <v>123</v>
      </c>
      <c r="E218" s="96" t="s">
        <v>314</v>
      </c>
      <c r="F218" s="83" t="s">
        <v>551</v>
      </c>
      <c r="G218" s="96" t="s">
        <v>384</v>
      </c>
      <c r="H218" s="83" t="s">
        <v>601</v>
      </c>
      <c r="I218" s="83" t="s">
        <v>318</v>
      </c>
      <c r="J218" s="83"/>
      <c r="K218" s="93">
        <v>4.3300000001285808</v>
      </c>
      <c r="L218" s="96" t="s">
        <v>136</v>
      </c>
      <c r="M218" s="97">
        <v>5.6500000000000002E-2</v>
      </c>
      <c r="N218" s="97">
        <v>1.5900000000428599E-2</v>
      </c>
      <c r="O218" s="93">
        <v>4929.8206499999997</v>
      </c>
      <c r="P218" s="95">
        <v>118.32</v>
      </c>
      <c r="Q218" s="83"/>
      <c r="R218" s="93">
        <v>5.832964024999999</v>
      </c>
      <c r="S218" s="94">
        <v>5.6190249668174815E-5</v>
      </c>
      <c r="T218" s="94">
        <v>1.1042337027962949E-4</v>
      </c>
      <c r="U218" s="94">
        <f>R218/'סכום נכסי הקרן'!$C$42</f>
        <v>3.152883496404679E-5</v>
      </c>
    </row>
    <row r="219" spans="2:21">
      <c r="B219" s="86" t="s">
        <v>807</v>
      </c>
      <c r="C219" s="83" t="s">
        <v>808</v>
      </c>
      <c r="D219" s="96" t="s">
        <v>123</v>
      </c>
      <c r="E219" s="96" t="s">
        <v>314</v>
      </c>
      <c r="F219" s="83" t="s">
        <v>554</v>
      </c>
      <c r="G219" s="96" t="s">
        <v>384</v>
      </c>
      <c r="H219" s="83" t="s">
        <v>601</v>
      </c>
      <c r="I219" s="83" t="s">
        <v>318</v>
      </c>
      <c r="J219" s="83"/>
      <c r="K219" s="93">
        <v>2.779999999956114</v>
      </c>
      <c r="L219" s="96" t="s">
        <v>136</v>
      </c>
      <c r="M219" s="97">
        <v>3.7000000000000005E-2</v>
      </c>
      <c r="N219" s="97">
        <v>9.7999999997881362E-3</v>
      </c>
      <c r="O219" s="93">
        <v>24535.567509</v>
      </c>
      <c r="P219" s="95">
        <v>107.73</v>
      </c>
      <c r="Q219" s="83"/>
      <c r="R219" s="93">
        <v>26.432166872000003</v>
      </c>
      <c r="S219" s="94">
        <v>1.1423893488343687E-4</v>
      </c>
      <c r="T219" s="94">
        <v>5.0038521363927196E-4</v>
      </c>
      <c r="U219" s="94">
        <f>R219/'סכום נכסי הקרן'!$C$42</f>
        <v>1.4287340423798227E-4</v>
      </c>
    </row>
    <row r="220" spans="2:21">
      <c r="B220" s="86" t="s">
        <v>809</v>
      </c>
      <c r="C220" s="83" t="s">
        <v>810</v>
      </c>
      <c r="D220" s="96" t="s">
        <v>123</v>
      </c>
      <c r="E220" s="96" t="s">
        <v>314</v>
      </c>
      <c r="F220" s="83" t="s">
        <v>811</v>
      </c>
      <c r="G220" s="96" t="s">
        <v>132</v>
      </c>
      <c r="H220" s="83" t="s">
        <v>601</v>
      </c>
      <c r="I220" s="83" t="s">
        <v>318</v>
      </c>
      <c r="J220" s="83"/>
      <c r="K220" s="93">
        <v>2.6700000000058717</v>
      </c>
      <c r="L220" s="96" t="s">
        <v>136</v>
      </c>
      <c r="M220" s="97">
        <v>2.9500000000000002E-2</v>
      </c>
      <c r="N220" s="97">
        <v>1.1500000000064443E-2</v>
      </c>
      <c r="O220" s="93">
        <v>66605.470415000003</v>
      </c>
      <c r="P220" s="95">
        <v>104.84</v>
      </c>
      <c r="Q220" s="83"/>
      <c r="R220" s="93">
        <v>69.829175176999996</v>
      </c>
      <c r="S220" s="94">
        <v>3.7251548545807524E-4</v>
      </c>
      <c r="T220" s="94">
        <v>1.3219304685992785E-3</v>
      </c>
      <c r="U220" s="94">
        <f>R220/'סכום נכסי הקרן'!$C$42</f>
        <v>3.7744661725924939E-4</v>
      </c>
    </row>
    <row r="221" spans="2:21">
      <c r="B221" s="86" t="s">
        <v>812</v>
      </c>
      <c r="C221" s="83" t="s">
        <v>813</v>
      </c>
      <c r="D221" s="96" t="s">
        <v>123</v>
      </c>
      <c r="E221" s="96" t="s">
        <v>314</v>
      </c>
      <c r="F221" s="83" t="s">
        <v>571</v>
      </c>
      <c r="G221" s="96" t="s">
        <v>444</v>
      </c>
      <c r="H221" s="83" t="s">
        <v>597</v>
      </c>
      <c r="I221" s="83" t="s">
        <v>134</v>
      </c>
      <c r="J221" s="83"/>
      <c r="K221" s="93">
        <v>8.2799999999760079</v>
      </c>
      <c r="L221" s="96" t="s">
        <v>136</v>
      </c>
      <c r="M221" s="97">
        <v>3.4300000000000004E-2</v>
      </c>
      <c r="N221" s="97">
        <v>2.0399999999955013E-2</v>
      </c>
      <c r="O221" s="93">
        <v>119042.240968</v>
      </c>
      <c r="P221" s="95">
        <v>112.04</v>
      </c>
      <c r="Q221" s="83"/>
      <c r="R221" s="93">
        <v>133.37492678999999</v>
      </c>
      <c r="S221" s="94">
        <v>4.688917636993855E-4</v>
      </c>
      <c r="T221" s="94">
        <v>2.5249099538121439E-3</v>
      </c>
      <c r="U221" s="94">
        <f>R221/'סכום נכסי הקרן'!$C$42</f>
        <v>7.2092953720964074E-4</v>
      </c>
    </row>
    <row r="222" spans="2:21">
      <c r="B222" s="86" t="s">
        <v>814</v>
      </c>
      <c r="C222" s="83" t="s">
        <v>815</v>
      </c>
      <c r="D222" s="96" t="s">
        <v>123</v>
      </c>
      <c r="E222" s="96" t="s">
        <v>314</v>
      </c>
      <c r="F222" s="83" t="s">
        <v>816</v>
      </c>
      <c r="G222" s="96" t="s">
        <v>384</v>
      </c>
      <c r="H222" s="83" t="s">
        <v>601</v>
      </c>
      <c r="I222" s="83" t="s">
        <v>318</v>
      </c>
      <c r="J222" s="83"/>
      <c r="K222" s="93">
        <v>4.370000000010287</v>
      </c>
      <c r="L222" s="96" t="s">
        <v>136</v>
      </c>
      <c r="M222" s="97">
        <v>3.9E-2</v>
      </c>
      <c r="N222" s="97">
        <v>3.7100000000081949E-2</v>
      </c>
      <c r="O222" s="93">
        <v>113246.680014</v>
      </c>
      <c r="P222" s="95">
        <v>101.29</v>
      </c>
      <c r="Q222" s="83"/>
      <c r="R222" s="93">
        <v>114.70756218599999</v>
      </c>
      <c r="S222" s="94">
        <v>2.6906479130889304E-4</v>
      </c>
      <c r="T222" s="94">
        <v>2.1715195840142877E-3</v>
      </c>
      <c r="U222" s="94">
        <f>R222/'סכום נכסי הקרן'!$C$42</f>
        <v>6.2002710488010058E-4</v>
      </c>
    </row>
    <row r="223" spans="2:21">
      <c r="B223" s="86" t="s">
        <v>817</v>
      </c>
      <c r="C223" s="83" t="s">
        <v>818</v>
      </c>
      <c r="D223" s="96" t="s">
        <v>123</v>
      </c>
      <c r="E223" s="96" t="s">
        <v>314</v>
      </c>
      <c r="F223" s="83" t="s">
        <v>819</v>
      </c>
      <c r="G223" s="96" t="s">
        <v>160</v>
      </c>
      <c r="H223" s="83" t="s">
        <v>601</v>
      </c>
      <c r="I223" s="83" t="s">
        <v>318</v>
      </c>
      <c r="J223" s="83"/>
      <c r="K223" s="93">
        <v>1.4800000000162747</v>
      </c>
      <c r="L223" s="96" t="s">
        <v>136</v>
      </c>
      <c r="M223" s="97">
        <v>1.3300000000000001E-2</v>
      </c>
      <c r="N223" s="97">
        <v>1.3399999999979656E-2</v>
      </c>
      <c r="O223" s="93">
        <v>49144.823405000003</v>
      </c>
      <c r="P223" s="95">
        <v>100.02</v>
      </c>
      <c r="Q223" s="83"/>
      <c r="R223" s="93">
        <v>49.154652365000011</v>
      </c>
      <c r="S223" s="94">
        <v>2.2496357817655482E-4</v>
      </c>
      <c r="T223" s="94">
        <v>9.3054274907290605E-4</v>
      </c>
      <c r="U223" s="94">
        <f>R223/'סכום נכסי הקרן'!$C$42</f>
        <v>2.6569492208229037E-4</v>
      </c>
    </row>
    <row r="224" spans="2:21">
      <c r="B224" s="86" t="s">
        <v>820</v>
      </c>
      <c r="C224" s="83" t="s">
        <v>821</v>
      </c>
      <c r="D224" s="96" t="s">
        <v>123</v>
      </c>
      <c r="E224" s="96" t="s">
        <v>314</v>
      </c>
      <c r="F224" s="83" t="s">
        <v>819</v>
      </c>
      <c r="G224" s="96" t="s">
        <v>160</v>
      </c>
      <c r="H224" s="83" t="s">
        <v>601</v>
      </c>
      <c r="I224" s="83" t="s">
        <v>318</v>
      </c>
      <c r="J224" s="83"/>
      <c r="K224" s="93">
        <v>2.4299999999966118</v>
      </c>
      <c r="L224" s="96" t="s">
        <v>136</v>
      </c>
      <c r="M224" s="97">
        <v>2.1600000000000001E-2</v>
      </c>
      <c r="N224" s="97">
        <v>1.3899999999987091E-2</v>
      </c>
      <c r="O224" s="93">
        <v>243294.50779199999</v>
      </c>
      <c r="P224" s="95">
        <v>101.91</v>
      </c>
      <c r="Q224" s="83"/>
      <c r="R224" s="93">
        <v>247.94143288800001</v>
      </c>
      <c r="S224" s="94">
        <v>2.3834106542918522E-4</v>
      </c>
      <c r="T224" s="94">
        <v>4.6937592164308841E-3</v>
      </c>
      <c r="U224" s="94">
        <f>R224/'סכום נכסי הקרן'!$C$42</f>
        <v>1.3401941936844084E-3</v>
      </c>
    </row>
    <row r="225" spans="2:21">
      <c r="B225" s="86" t="s">
        <v>822</v>
      </c>
      <c r="C225" s="83" t="s">
        <v>823</v>
      </c>
      <c r="D225" s="96" t="s">
        <v>123</v>
      </c>
      <c r="E225" s="96" t="s">
        <v>314</v>
      </c>
      <c r="F225" s="83" t="s">
        <v>824</v>
      </c>
      <c r="G225" s="96" t="s">
        <v>825</v>
      </c>
      <c r="H225" s="83" t="s">
        <v>597</v>
      </c>
      <c r="I225" s="83" t="s">
        <v>134</v>
      </c>
      <c r="J225" s="83"/>
      <c r="K225" s="93">
        <v>5.9700000000129574</v>
      </c>
      <c r="L225" s="96" t="s">
        <v>136</v>
      </c>
      <c r="M225" s="97">
        <v>2.1600000000000001E-2</v>
      </c>
      <c r="N225" s="97">
        <v>2.2200000000051831E-2</v>
      </c>
      <c r="O225" s="93">
        <v>96663.15</v>
      </c>
      <c r="P225" s="95">
        <v>99.8</v>
      </c>
      <c r="Q225" s="83"/>
      <c r="R225" s="93">
        <v>96.469828475</v>
      </c>
      <c r="S225" s="94">
        <v>4.2207112011562257E-4</v>
      </c>
      <c r="T225" s="94">
        <v>1.8262625219100802E-3</v>
      </c>
      <c r="U225" s="94">
        <f>R225/'סכום נכסי הקרן'!$C$42</f>
        <v>5.2144695012038532E-4</v>
      </c>
    </row>
    <row r="226" spans="2:21">
      <c r="B226" s="86" t="s">
        <v>826</v>
      </c>
      <c r="C226" s="83" t="s">
        <v>827</v>
      </c>
      <c r="D226" s="96" t="s">
        <v>123</v>
      </c>
      <c r="E226" s="96" t="s">
        <v>314</v>
      </c>
      <c r="F226" s="83" t="s">
        <v>775</v>
      </c>
      <c r="G226" s="96" t="s">
        <v>131</v>
      </c>
      <c r="H226" s="83" t="s">
        <v>597</v>
      </c>
      <c r="I226" s="83" t="s">
        <v>134</v>
      </c>
      <c r="J226" s="83"/>
      <c r="K226" s="93">
        <v>2.2300000000027804</v>
      </c>
      <c r="L226" s="96" t="s">
        <v>136</v>
      </c>
      <c r="M226" s="97">
        <v>2.4E-2</v>
      </c>
      <c r="N226" s="97">
        <v>1.509999999987025E-2</v>
      </c>
      <c r="O226" s="93">
        <v>42222.369363999998</v>
      </c>
      <c r="P226" s="95">
        <v>102.22</v>
      </c>
      <c r="Q226" s="83"/>
      <c r="R226" s="93">
        <v>43.159705955999996</v>
      </c>
      <c r="S226" s="94">
        <v>1.3333994889324247E-4</v>
      </c>
      <c r="T226" s="94">
        <v>8.1705290338033915E-4</v>
      </c>
      <c r="U226" s="94">
        <f>R226/'סכום נכסי הקרן'!$C$42</f>
        <v>2.3329052611181008E-4</v>
      </c>
    </row>
    <row r="227" spans="2:21">
      <c r="B227" s="86" t="s">
        <v>828</v>
      </c>
      <c r="C227" s="83" t="s">
        <v>829</v>
      </c>
      <c r="D227" s="96" t="s">
        <v>123</v>
      </c>
      <c r="E227" s="96" t="s">
        <v>314</v>
      </c>
      <c r="F227" s="83" t="s">
        <v>830</v>
      </c>
      <c r="G227" s="96" t="s">
        <v>384</v>
      </c>
      <c r="H227" s="83" t="s">
        <v>601</v>
      </c>
      <c r="I227" s="83" t="s">
        <v>318</v>
      </c>
      <c r="J227" s="83"/>
      <c r="K227" s="93">
        <v>0.7100000000001887</v>
      </c>
      <c r="L227" s="96" t="s">
        <v>136</v>
      </c>
      <c r="M227" s="97">
        <v>5.0999999999999997E-2</v>
      </c>
      <c r="N227" s="97">
        <v>1.9900000000035858E-2</v>
      </c>
      <c r="O227" s="93">
        <v>204776.45962099999</v>
      </c>
      <c r="P227" s="95">
        <v>103.5</v>
      </c>
      <c r="Q227" s="83"/>
      <c r="R227" s="93">
        <v>211.94362887599999</v>
      </c>
      <c r="S227" s="94">
        <v>2.8443150166122648E-4</v>
      </c>
      <c r="T227" s="94">
        <v>4.0122876996113357E-3</v>
      </c>
      <c r="U227" s="94">
        <f>R227/'סכום נכסי הקרן'!$C$42</f>
        <v>1.1456157911950411E-3</v>
      </c>
    </row>
    <row r="228" spans="2:21">
      <c r="B228" s="86" t="s">
        <v>831</v>
      </c>
      <c r="C228" s="83" t="s">
        <v>832</v>
      </c>
      <c r="D228" s="96" t="s">
        <v>123</v>
      </c>
      <c r="E228" s="96" t="s">
        <v>314</v>
      </c>
      <c r="F228" s="83" t="s">
        <v>833</v>
      </c>
      <c r="G228" s="96" t="s">
        <v>834</v>
      </c>
      <c r="H228" s="83" t="s">
        <v>601</v>
      </c>
      <c r="I228" s="83" t="s">
        <v>318</v>
      </c>
      <c r="J228" s="83"/>
      <c r="K228" s="93">
        <v>5.1799999999858155</v>
      </c>
      <c r="L228" s="96" t="s">
        <v>136</v>
      </c>
      <c r="M228" s="97">
        <v>2.6200000000000001E-2</v>
      </c>
      <c r="N228" s="97">
        <v>1.560000000001493E-2</v>
      </c>
      <c r="O228" s="93">
        <v>50154.615311000001</v>
      </c>
      <c r="P228" s="95">
        <v>105.52</v>
      </c>
      <c r="Q228" s="93">
        <v>0.65702546199999989</v>
      </c>
      <c r="R228" s="93">
        <v>53.580174981999996</v>
      </c>
      <c r="S228" s="94">
        <v>1.0403560583327874E-4</v>
      </c>
      <c r="T228" s="94">
        <v>1.0143219598692326E-3</v>
      </c>
      <c r="U228" s="94">
        <f>R228/'סכום נכסי הקרן'!$C$42</f>
        <v>2.8961613462929369E-4</v>
      </c>
    </row>
    <row r="229" spans="2:21">
      <c r="B229" s="86" t="s">
        <v>835</v>
      </c>
      <c r="C229" s="83" t="s">
        <v>836</v>
      </c>
      <c r="D229" s="96" t="s">
        <v>123</v>
      </c>
      <c r="E229" s="96" t="s">
        <v>314</v>
      </c>
      <c r="F229" s="83" t="s">
        <v>833</v>
      </c>
      <c r="G229" s="96" t="s">
        <v>834</v>
      </c>
      <c r="H229" s="83" t="s">
        <v>601</v>
      </c>
      <c r="I229" s="83" t="s">
        <v>318</v>
      </c>
      <c r="J229" s="83"/>
      <c r="K229" s="93">
        <v>3.0999999999872467</v>
      </c>
      <c r="L229" s="96" t="s">
        <v>136</v>
      </c>
      <c r="M229" s="97">
        <v>3.3500000000000002E-2</v>
      </c>
      <c r="N229" s="97">
        <v>1.2999999999981781E-2</v>
      </c>
      <c r="O229" s="93">
        <v>51153.645167000002</v>
      </c>
      <c r="P229" s="95">
        <v>107.3</v>
      </c>
      <c r="Q229" s="83"/>
      <c r="R229" s="93">
        <v>54.887861256999997</v>
      </c>
      <c r="S229" s="94">
        <v>1.2406802849698959E-4</v>
      </c>
      <c r="T229" s="94">
        <v>1.0390776629963258E-3</v>
      </c>
      <c r="U229" s="94">
        <f>R229/'סכום נכסי הקרן'!$C$42</f>
        <v>2.9668455208781282E-4</v>
      </c>
    </row>
    <row r="230" spans="2:21">
      <c r="B230" s="86" t="s">
        <v>837</v>
      </c>
      <c r="C230" s="83" t="s">
        <v>838</v>
      </c>
      <c r="D230" s="96" t="s">
        <v>123</v>
      </c>
      <c r="E230" s="96" t="s">
        <v>314</v>
      </c>
      <c r="F230" s="83" t="s">
        <v>596</v>
      </c>
      <c r="G230" s="96" t="s">
        <v>322</v>
      </c>
      <c r="H230" s="83" t="s">
        <v>626</v>
      </c>
      <c r="I230" s="83" t="s">
        <v>134</v>
      </c>
      <c r="J230" s="83"/>
      <c r="K230" s="93">
        <v>0.68999999997464689</v>
      </c>
      <c r="L230" s="96" t="s">
        <v>136</v>
      </c>
      <c r="M230" s="97">
        <v>2.63E-2</v>
      </c>
      <c r="N230" s="97">
        <v>7.9000000008732744E-3</v>
      </c>
      <c r="O230" s="93">
        <v>6999.6168010000001</v>
      </c>
      <c r="P230" s="95">
        <v>101.43</v>
      </c>
      <c r="Q230" s="83"/>
      <c r="R230" s="93">
        <v>7.0997110220000001</v>
      </c>
      <c r="S230" s="94">
        <v>7.2513848841786847E-5</v>
      </c>
      <c r="T230" s="94">
        <v>1.3440405524542436E-4</v>
      </c>
      <c r="U230" s="94">
        <f>R230/'סכום נכסי הקרן'!$C$42</f>
        <v>3.8375963943145009E-5</v>
      </c>
    </row>
    <row r="231" spans="2:21">
      <c r="B231" s="86" t="s">
        <v>839</v>
      </c>
      <c r="C231" s="83" t="s">
        <v>840</v>
      </c>
      <c r="D231" s="96" t="s">
        <v>123</v>
      </c>
      <c r="E231" s="96" t="s">
        <v>314</v>
      </c>
      <c r="F231" s="83" t="s">
        <v>841</v>
      </c>
      <c r="G231" s="96" t="s">
        <v>444</v>
      </c>
      <c r="H231" s="83" t="s">
        <v>626</v>
      </c>
      <c r="I231" s="83" t="s">
        <v>134</v>
      </c>
      <c r="J231" s="83"/>
      <c r="K231" s="93">
        <v>5.3999999999633825</v>
      </c>
      <c r="L231" s="96" t="s">
        <v>136</v>
      </c>
      <c r="M231" s="97">
        <v>3.27E-2</v>
      </c>
      <c r="N231" s="97">
        <v>1.6399999999926765E-2</v>
      </c>
      <c r="O231" s="93">
        <v>49856.658516000003</v>
      </c>
      <c r="P231" s="95">
        <v>109.55</v>
      </c>
      <c r="Q231" s="83"/>
      <c r="R231" s="93">
        <v>54.617969410000001</v>
      </c>
      <c r="S231" s="94">
        <v>2.2357245971300449E-4</v>
      </c>
      <c r="T231" s="94">
        <v>1.0339683622653422E-3</v>
      </c>
      <c r="U231" s="94">
        <f>R231/'סכום נכסי הקרן'!$C$42</f>
        <v>2.9522570964240537E-4</v>
      </c>
    </row>
    <row r="232" spans="2:21">
      <c r="B232" s="86" t="s">
        <v>842</v>
      </c>
      <c r="C232" s="83" t="s">
        <v>843</v>
      </c>
      <c r="D232" s="96" t="s">
        <v>123</v>
      </c>
      <c r="E232" s="96" t="s">
        <v>314</v>
      </c>
      <c r="F232" s="83" t="s">
        <v>640</v>
      </c>
      <c r="G232" s="96" t="s">
        <v>448</v>
      </c>
      <c r="H232" s="83" t="s">
        <v>634</v>
      </c>
      <c r="I232" s="83" t="s">
        <v>318</v>
      </c>
      <c r="J232" s="83"/>
      <c r="K232" s="93">
        <v>1.4599999999892781</v>
      </c>
      <c r="L232" s="96" t="s">
        <v>136</v>
      </c>
      <c r="M232" s="97">
        <v>0.06</v>
      </c>
      <c r="N232" s="97">
        <v>1.3999999999968465E-2</v>
      </c>
      <c r="O232" s="93">
        <v>59382.264912999999</v>
      </c>
      <c r="P232" s="95">
        <v>106.8</v>
      </c>
      <c r="Q232" s="83"/>
      <c r="R232" s="93">
        <v>63.420256957999996</v>
      </c>
      <c r="S232" s="94">
        <v>2.1708087483326573E-4</v>
      </c>
      <c r="T232" s="94">
        <v>1.2006037560470782E-3</v>
      </c>
      <c r="U232" s="94">
        <f>R232/'סכום נכסי הקרן'!$C$42</f>
        <v>3.428045855308052E-4</v>
      </c>
    </row>
    <row r="233" spans="2:21">
      <c r="B233" s="86" t="s">
        <v>844</v>
      </c>
      <c r="C233" s="83" t="s">
        <v>845</v>
      </c>
      <c r="D233" s="96" t="s">
        <v>123</v>
      </c>
      <c r="E233" s="96" t="s">
        <v>314</v>
      </c>
      <c r="F233" s="83" t="s">
        <v>640</v>
      </c>
      <c r="G233" s="96" t="s">
        <v>448</v>
      </c>
      <c r="H233" s="83" t="s">
        <v>634</v>
      </c>
      <c r="I233" s="83" t="s">
        <v>318</v>
      </c>
      <c r="J233" s="83"/>
      <c r="K233" s="93">
        <v>2.7999999997374232</v>
      </c>
      <c r="L233" s="96" t="s">
        <v>136</v>
      </c>
      <c r="M233" s="97">
        <v>5.9000000000000004E-2</v>
      </c>
      <c r="N233" s="97">
        <v>1.699999999606135E-2</v>
      </c>
      <c r="O233" s="93">
        <v>1358.8120719999999</v>
      </c>
      <c r="P233" s="95">
        <v>112.11</v>
      </c>
      <c r="Q233" s="83"/>
      <c r="R233" s="93">
        <v>1.5233642080000001</v>
      </c>
      <c r="S233" s="94">
        <v>1.6082870693530945E-6</v>
      </c>
      <c r="T233" s="94">
        <v>2.8838684636104635E-5</v>
      </c>
      <c r="U233" s="94">
        <f>R233/'סכום נכסי הקרן'!$C$42</f>
        <v>8.2342182290705712E-6</v>
      </c>
    </row>
    <row r="234" spans="2:21">
      <c r="B234" s="86" t="s">
        <v>846</v>
      </c>
      <c r="C234" s="83" t="s">
        <v>847</v>
      </c>
      <c r="D234" s="96" t="s">
        <v>123</v>
      </c>
      <c r="E234" s="96" t="s">
        <v>314</v>
      </c>
      <c r="F234" s="83" t="s">
        <v>651</v>
      </c>
      <c r="G234" s="96" t="s">
        <v>160</v>
      </c>
      <c r="H234" s="83" t="s">
        <v>634</v>
      </c>
      <c r="I234" s="83" t="s">
        <v>318</v>
      </c>
      <c r="J234" s="83"/>
      <c r="K234" s="93">
        <v>2.9499999999895326</v>
      </c>
      <c r="L234" s="96" t="s">
        <v>136</v>
      </c>
      <c r="M234" s="97">
        <v>4.1399999999999999E-2</v>
      </c>
      <c r="N234" s="97">
        <v>3.0499999999782618E-2</v>
      </c>
      <c r="O234" s="93">
        <v>58984.968540000002</v>
      </c>
      <c r="P234" s="95">
        <v>103.21</v>
      </c>
      <c r="Q234" s="93">
        <v>1.220988864</v>
      </c>
      <c r="R234" s="93">
        <v>62.099374886999996</v>
      </c>
      <c r="S234" s="94">
        <v>9.1704354437567148E-5</v>
      </c>
      <c r="T234" s="94">
        <v>1.1755982443729758E-3</v>
      </c>
      <c r="U234" s="94">
        <f>R234/'סכום נכסי הקרן'!$C$42</f>
        <v>3.3566484102954755E-4</v>
      </c>
    </row>
    <row r="235" spans="2:21">
      <c r="B235" s="86" t="s">
        <v>848</v>
      </c>
      <c r="C235" s="83" t="s">
        <v>849</v>
      </c>
      <c r="D235" s="96" t="s">
        <v>123</v>
      </c>
      <c r="E235" s="96" t="s">
        <v>314</v>
      </c>
      <c r="F235" s="83" t="s">
        <v>651</v>
      </c>
      <c r="G235" s="96" t="s">
        <v>160</v>
      </c>
      <c r="H235" s="83" t="s">
        <v>634</v>
      </c>
      <c r="I235" s="83" t="s">
        <v>318</v>
      </c>
      <c r="J235" s="83"/>
      <c r="K235" s="93">
        <v>5.2900000000050769</v>
      </c>
      <c r="L235" s="96" t="s">
        <v>136</v>
      </c>
      <c r="M235" s="97">
        <v>2.5000000000000001E-2</v>
      </c>
      <c r="N235" s="97">
        <v>4.7100000000060795E-2</v>
      </c>
      <c r="O235" s="93">
        <v>195488.85765799999</v>
      </c>
      <c r="P235" s="95">
        <v>89.22</v>
      </c>
      <c r="Q235" s="93">
        <v>4.8872214700000001</v>
      </c>
      <c r="R235" s="93">
        <v>179.30237592099996</v>
      </c>
      <c r="S235" s="94">
        <v>3.2102426374155805E-4</v>
      </c>
      <c r="T235" s="94">
        <v>3.3943587794272238E-3</v>
      </c>
      <c r="U235" s="94">
        <f>R235/'סכום נכסי הקרן'!$C$42</f>
        <v>9.6918050494485702E-4</v>
      </c>
    </row>
    <row r="236" spans="2:21">
      <c r="B236" s="86" t="s">
        <v>850</v>
      </c>
      <c r="C236" s="83" t="s">
        <v>851</v>
      </c>
      <c r="D236" s="96" t="s">
        <v>123</v>
      </c>
      <c r="E236" s="96" t="s">
        <v>314</v>
      </c>
      <c r="F236" s="83" t="s">
        <v>651</v>
      </c>
      <c r="G236" s="96" t="s">
        <v>160</v>
      </c>
      <c r="H236" s="83" t="s">
        <v>634</v>
      </c>
      <c r="I236" s="83" t="s">
        <v>318</v>
      </c>
      <c r="J236" s="83"/>
      <c r="K236" s="93">
        <v>3.8799999999868002</v>
      </c>
      <c r="L236" s="96" t="s">
        <v>136</v>
      </c>
      <c r="M236" s="97">
        <v>3.5499999999999997E-2</v>
      </c>
      <c r="N236" s="97">
        <v>4.4099999999934011E-2</v>
      </c>
      <c r="O236" s="93">
        <v>76760.555401999998</v>
      </c>
      <c r="P236" s="95">
        <v>96.92</v>
      </c>
      <c r="Q236" s="93">
        <v>1.362499868</v>
      </c>
      <c r="R236" s="93">
        <v>75.758826749999997</v>
      </c>
      <c r="S236" s="94">
        <v>1.0801700369247741E-4</v>
      </c>
      <c r="T236" s="94">
        <v>1.4341842230315403E-3</v>
      </c>
      <c r="U236" s="94">
        <f>R236/'סכום נכסי הקרן'!$C$42</f>
        <v>4.0949807600957445E-4</v>
      </c>
    </row>
    <row r="237" spans="2:21">
      <c r="B237" s="86" t="s">
        <v>852</v>
      </c>
      <c r="C237" s="83" t="s">
        <v>853</v>
      </c>
      <c r="D237" s="96" t="s">
        <v>123</v>
      </c>
      <c r="E237" s="96" t="s">
        <v>314</v>
      </c>
      <c r="F237" s="83" t="s">
        <v>854</v>
      </c>
      <c r="G237" s="96" t="s">
        <v>448</v>
      </c>
      <c r="H237" s="83" t="s">
        <v>657</v>
      </c>
      <c r="I237" s="83" t="s">
        <v>134</v>
      </c>
      <c r="J237" s="83"/>
      <c r="K237" s="93">
        <v>5.4600000000108571</v>
      </c>
      <c r="L237" s="96" t="s">
        <v>136</v>
      </c>
      <c r="M237" s="97">
        <v>4.4500000000000005E-2</v>
      </c>
      <c r="N237" s="97">
        <v>2.0500000000008227E-2</v>
      </c>
      <c r="O237" s="93">
        <v>107154.354896</v>
      </c>
      <c r="P237" s="95">
        <v>113.46</v>
      </c>
      <c r="Q237" s="83"/>
      <c r="R237" s="93">
        <v>121.577332258</v>
      </c>
      <c r="S237" s="94">
        <v>3.7451891181075945E-4</v>
      </c>
      <c r="T237" s="94">
        <v>2.3015706457292407E-3</v>
      </c>
      <c r="U237" s="94">
        <f>R237/'סכום נכסי הקרן'!$C$42</f>
        <v>6.5716017237592414E-4</v>
      </c>
    </row>
    <row r="238" spans="2:21">
      <c r="B238" s="86" t="s">
        <v>855</v>
      </c>
      <c r="C238" s="83" t="s">
        <v>856</v>
      </c>
      <c r="D238" s="96" t="s">
        <v>123</v>
      </c>
      <c r="E238" s="96" t="s">
        <v>314</v>
      </c>
      <c r="F238" s="83" t="s">
        <v>857</v>
      </c>
      <c r="G238" s="96" t="s">
        <v>384</v>
      </c>
      <c r="H238" s="83" t="s">
        <v>657</v>
      </c>
      <c r="I238" s="83" t="s">
        <v>134</v>
      </c>
      <c r="J238" s="83"/>
      <c r="K238" s="93">
        <v>3.5600000000119563</v>
      </c>
      <c r="L238" s="96" t="s">
        <v>136</v>
      </c>
      <c r="M238" s="97">
        <v>4.2000000000000003E-2</v>
      </c>
      <c r="N238" s="97">
        <v>7.1200000000124164E-2</v>
      </c>
      <c r="O238" s="93">
        <v>94548.157261999993</v>
      </c>
      <c r="P238" s="95">
        <v>92</v>
      </c>
      <c r="Q238" s="83"/>
      <c r="R238" s="93">
        <v>86.984304690999991</v>
      </c>
      <c r="S238" s="94">
        <v>1.5895893279735136E-4</v>
      </c>
      <c r="T238" s="94">
        <v>1.6466928381939415E-3</v>
      </c>
      <c r="U238" s="94">
        <f>R238/'סכום נכסי הקרן'!$C$42</f>
        <v>4.7017498741815057E-4</v>
      </c>
    </row>
    <row r="239" spans="2:21">
      <c r="B239" s="86" t="s">
        <v>858</v>
      </c>
      <c r="C239" s="83" t="s">
        <v>859</v>
      </c>
      <c r="D239" s="96" t="s">
        <v>123</v>
      </c>
      <c r="E239" s="96" t="s">
        <v>314</v>
      </c>
      <c r="F239" s="83" t="s">
        <v>857</v>
      </c>
      <c r="G239" s="96" t="s">
        <v>384</v>
      </c>
      <c r="H239" s="83" t="s">
        <v>657</v>
      </c>
      <c r="I239" s="83" t="s">
        <v>134</v>
      </c>
      <c r="J239" s="83"/>
      <c r="K239" s="93">
        <v>4.0700000000134819</v>
      </c>
      <c r="L239" s="96" t="s">
        <v>136</v>
      </c>
      <c r="M239" s="97">
        <v>3.2500000000000001E-2</v>
      </c>
      <c r="N239" s="97">
        <v>4.9600000000104102E-2</v>
      </c>
      <c r="O239" s="93">
        <v>157924.206217</v>
      </c>
      <c r="P239" s="95">
        <v>94.88</v>
      </c>
      <c r="Q239" s="83"/>
      <c r="R239" s="93">
        <v>149.83848161399999</v>
      </c>
      <c r="S239" s="94">
        <v>1.9253437865914691E-4</v>
      </c>
      <c r="T239" s="94">
        <v>2.8365801788740124E-3</v>
      </c>
      <c r="U239" s="94">
        <f>R239/'סכום נכסי הקרן'!$C$42</f>
        <v>8.0991974883149831E-4</v>
      </c>
    </row>
    <row r="240" spans="2:21">
      <c r="B240" s="86" t="s">
        <v>860</v>
      </c>
      <c r="C240" s="83" t="s">
        <v>861</v>
      </c>
      <c r="D240" s="96" t="s">
        <v>123</v>
      </c>
      <c r="E240" s="96" t="s">
        <v>314</v>
      </c>
      <c r="F240" s="83" t="s">
        <v>862</v>
      </c>
      <c r="G240" s="96" t="s">
        <v>384</v>
      </c>
      <c r="H240" s="83" t="s">
        <v>657</v>
      </c>
      <c r="I240" s="83" t="s">
        <v>134</v>
      </c>
      <c r="J240" s="83"/>
      <c r="K240" s="93">
        <v>3.1200000000173889</v>
      </c>
      <c r="L240" s="96" t="s">
        <v>136</v>
      </c>
      <c r="M240" s="97">
        <v>4.5999999999999999E-2</v>
      </c>
      <c r="N240" s="97">
        <v>5.7200000000287299E-2</v>
      </c>
      <c r="O240" s="93">
        <v>53991.829582999999</v>
      </c>
      <c r="P240" s="95">
        <v>97.99</v>
      </c>
      <c r="Q240" s="83"/>
      <c r="R240" s="93">
        <v>52.906593809000007</v>
      </c>
      <c r="S240" s="94">
        <v>2.2595976152096678E-4</v>
      </c>
      <c r="T240" s="94">
        <v>1.0015704491517351E-3</v>
      </c>
      <c r="U240" s="94">
        <f>R240/'סכום נכסי הקרן'!$C$42</f>
        <v>2.8597523618600082E-4</v>
      </c>
    </row>
    <row r="241" spans="2:21">
      <c r="B241" s="86" t="s">
        <v>863</v>
      </c>
      <c r="C241" s="83" t="s">
        <v>864</v>
      </c>
      <c r="D241" s="96" t="s">
        <v>123</v>
      </c>
      <c r="E241" s="96" t="s">
        <v>314</v>
      </c>
      <c r="F241" s="83" t="s">
        <v>865</v>
      </c>
      <c r="G241" s="96" t="s">
        <v>448</v>
      </c>
      <c r="H241" s="83" t="s">
        <v>866</v>
      </c>
      <c r="I241" s="83" t="s">
        <v>318</v>
      </c>
      <c r="J241" s="83"/>
      <c r="K241" s="93">
        <v>0.91000000003510717</v>
      </c>
      <c r="L241" s="96" t="s">
        <v>136</v>
      </c>
      <c r="M241" s="97">
        <v>4.7E-2</v>
      </c>
      <c r="N241" s="97">
        <v>1.1900000001209254E-2</v>
      </c>
      <c r="O241" s="93">
        <v>4949.9265850000002</v>
      </c>
      <c r="P241" s="95">
        <v>103.58</v>
      </c>
      <c r="Q241" s="83"/>
      <c r="R241" s="93">
        <v>5.1271338020000004</v>
      </c>
      <c r="S241" s="94">
        <v>2.2470250694545324E-4</v>
      </c>
      <c r="T241" s="94">
        <v>9.7061355404373626E-5</v>
      </c>
      <c r="U241" s="94">
        <f>R241/'סכום נכסי הקרן'!$C$42</f>
        <v>2.7713621203388747E-5</v>
      </c>
    </row>
    <row r="242" spans="2:21">
      <c r="B242" s="82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93"/>
      <c r="P242" s="95"/>
      <c r="Q242" s="83"/>
      <c r="R242" s="83"/>
      <c r="S242" s="83"/>
      <c r="T242" s="94"/>
      <c r="U242" s="83"/>
    </row>
    <row r="243" spans="2:21">
      <c r="B243" s="99" t="s">
        <v>49</v>
      </c>
      <c r="C243" s="81"/>
      <c r="D243" s="81"/>
      <c r="E243" s="81"/>
      <c r="F243" s="81"/>
      <c r="G243" s="81"/>
      <c r="H243" s="81"/>
      <c r="I243" s="81"/>
      <c r="J243" s="81"/>
      <c r="K243" s="90">
        <v>3.9922233318574829</v>
      </c>
      <c r="L243" s="81"/>
      <c r="M243" s="81"/>
      <c r="N243" s="101">
        <v>5.7877019273462865E-2</v>
      </c>
      <c r="O243" s="90"/>
      <c r="P243" s="92"/>
      <c r="Q243" s="81"/>
      <c r="R243" s="90">
        <v>1399.4784403229999</v>
      </c>
      <c r="S243" s="81"/>
      <c r="T243" s="91">
        <v>2.6493413186127957E-2</v>
      </c>
      <c r="U243" s="91">
        <f>R243/'סכום נכסי הקרן'!$C$42</f>
        <v>7.5645803045537334E-3</v>
      </c>
    </row>
    <row r="244" spans="2:21">
      <c r="B244" s="86" t="s">
        <v>867</v>
      </c>
      <c r="C244" s="83" t="s">
        <v>868</v>
      </c>
      <c r="D244" s="96" t="s">
        <v>123</v>
      </c>
      <c r="E244" s="96" t="s">
        <v>314</v>
      </c>
      <c r="F244" s="83" t="s">
        <v>869</v>
      </c>
      <c r="G244" s="96" t="s">
        <v>130</v>
      </c>
      <c r="H244" s="83" t="s">
        <v>414</v>
      </c>
      <c r="I244" s="83" t="s">
        <v>318</v>
      </c>
      <c r="J244" s="83"/>
      <c r="K244" s="93">
        <v>2.8199999999998671</v>
      </c>
      <c r="L244" s="96" t="s">
        <v>136</v>
      </c>
      <c r="M244" s="97">
        <v>3.49E-2</v>
      </c>
      <c r="N244" s="97">
        <v>3.8700000000003662E-2</v>
      </c>
      <c r="O244" s="93">
        <v>629590.35308499995</v>
      </c>
      <c r="P244" s="95">
        <v>95.52</v>
      </c>
      <c r="Q244" s="83"/>
      <c r="R244" s="93">
        <v>601.38471799399997</v>
      </c>
      <c r="S244" s="94">
        <v>3.1245541540549733E-4</v>
      </c>
      <c r="T244" s="94">
        <v>1.1384765465883708E-2</v>
      </c>
      <c r="U244" s="94">
        <f>R244/'סכום נכסי הקרן'!$C$42</f>
        <v>3.2506560030657224E-3</v>
      </c>
    </row>
    <row r="245" spans="2:21">
      <c r="B245" s="86" t="s">
        <v>870</v>
      </c>
      <c r="C245" s="83" t="s">
        <v>871</v>
      </c>
      <c r="D245" s="96" t="s">
        <v>123</v>
      </c>
      <c r="E245" s="96" t="s">
        <v>314</v>
      </c>
      <c r="F245" s="83" t="s">
        <v>872</v>
      </c>
      <c r="G245" s="96" t="s">
        <v>130</v>
      </c>
      <c r="H245" s="83" t="s">
        <v>597</v>
      </c>
      <c r="I245" s="83" t="s">
        <v>134</v>
      </c>
      <c r="J245" s="83"/>
      <c r="K245" s="93">
        <v>4.839999999993414</v>
      </c>
      <c r="L245" s="96" t="s">
        <v>136</v>
      </c>
      <c r="M245" s="97">
        <v>4.6900000000000004E-2</v>
      </c>
      <c r="N245" s="97">
        <v>7.3599999999893362E-2</v>
      </c>
      <c r="O245" s="93">
        <v>289365.49650000001</v>
      </c>
      <c r="P245" s="95">
        <v>88.16</v>
      </c>
      <c r="Q245" s="83"/>
      <c r="R245" s="93">
        <v>255.104618152</v>
      </c>
      <c r="S245" s="94">
        <v>1.4025334107553648E-4</v>
      </c>
      <c r="T245" s="94">
        <v>4.8293648974188199E-3</v>
      </c>
      <c r="U245" s="94">
        <f>R245/'סכום נכסי הקרן'!$C$42</f>
        <v>1.3789132540176405E-3</v>
      </c>
    </row>
    <row r="246" spans="2:21">
      <c r="B246" s="86" t="s">
        <v>873</v>
      </c>
      <c r="C246" s="83" t="s">
        <v>874</v>
      </c>
      <c r="D246" s="96" t="s">
        <v>123</v>
      </c>
      <c r="E246" s="96" t="s">
        <v>314</v>
      </c>
      <c r="F246" s="83" t="s">
        <v>872</v>
      </c>
      <c r="G246" s="96" t="s">
        <v>130</v>
      </c>
      <c r="H246" s="83" t="s">
        <v>597</v>
      </c>
      <c r="I246" s="83" t="s">
        <v>134</v>
      </c>
      <c r="J246" s="83"/>
      <c r="K246" s="93">
        <v>5.0399999999998446</v>
      </c>
      <c r="L246" s="96" t="s">
        <v>136</v>
      </c>
      <c r="M246" s="97">
        <v>4.6900000000000004E-2</v>
      </c>
      <c r="N246" s="97">
        <v>7.3700000000009924E-2</v>
      </c>
      <c r="O246" s="93">
        <v>575026.18323299999</v>
      </c>
      <c r="P246" s="95">
        <v>89.26</v>
      </c>
      <c r="Q246" s="83"/>
      <c r="R246" s="93">
        <v>513.268415377</v>
      </c>
      <c r="S246" s="94">
        <v>3.3816119569142153E-4</v>
      </c>
      <c r="T246" s="94">
        <v>9.7166428664907049E-3</v>
      </c>
      <c r="U246" s="94">
        <f>R246/'סכום נכסי הקרן'!$C$42</f>
        <v>2.7743622438472439E-3</v>
      </c>
    </row>
    <row r="247" spans="2:21">
      <c r="B247" s="86" t="s">
        <v>875</v>
      </c>
      <c r="C247" s="83" t="s">
        <v>876</v>
      </c>
      <c r="D247" s="96" t="s">
        <v>123</v>
      </c>
      <c r="E247" s="96" t="s">
        <v>314</v>
      </c>
      <c r="F247" s="83" t="s">
        <v>640</v>
      </c>
      <c r="G247" s="96" t="s">
        <v>448</v>
      </c>
      <c r="H247" s="83" t="s">
        <v>634</v>
      </c>
      <c r="I247" s="83" t="s">
        <v>318</v>
      </c>
      <c r="J247" s="83"/>
      <c r="K247" s="93">
        <v>2.34</v>
      </c>
      <c r="L247" s="96" t="s">
        <v>136</v>
      </c>
      <c r="M247" s="97">
        <v>6.7000000000000004E-2</v>
      </c>
      <c r="N247" s="97">
        <v>3.7699999999663537E-2</v>
      </c>
      <c r="O247" s="93">
        <v>31173.367770000001</v>
      </c>
      <c r="P247" s="95">
        <v>95.34</v>
      </c>
      <c r="Q247" s="83"/>
      <c r="R247" s="93">
        <v>29.720688800000001</v>
      </c>
      <c r="S247" s="94">
        <v>2.7247490724333038E-5</v>
      </c>
      <c r="T247" s="94">
        <v>5.6263995633472775E-4</v>
      </c>
      <c r="U247" s="94">
        <f>R247/'סכום נכסי הקרן'!$C$42</f>
        <v>1.6064880362312778E-4</v>
      </c>
    </row>
    <row r="248" spans="2:21">
      <c r="B248" s="82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93"/>
      <c r="P248" s="95"/>
      <c r="Q248" s="83"/>
      <c r="R248" s="83"/>
      <c r="S248" s="83"/>
      <c r="T248" s="94"/>
      <c r="U248" s="83"/>
    </row>
    <row r="249" spans="2:21">
      <c r="B249" s="80" t="s">
        <v>200</v>
      </c>
      <c r="C249" s="81"/>
      <c r="D249" s="81"/>
      <c r="E249" s="81"/>
      <c r="F249" s="81"/>
      <c r="G249" s="81"/>
      <c r="H249" s="81"/>
      <c r="I249" s="81"/>
      <c r="J249" s="81"/>
      <c r="K249" s="90">
        <v>6.1540101804954954</v>
      </c>
      <c r="L249" s="81"/>
      <c r="M249" s="81"/>
      <c r="N249" s="101">
        <v>3.5833249242458523E-2</v>
      </c>
      <c r="O249" s="90"/>
      <c r="P249" s="92"/>
      <c r="Q249" s="81"/>
      <c r="R249" s="90">
        <v>7651.5385360609998</v>
      </c>
      <c r="S249" s="81"/>
      <c r="T249" s="91">
        <v>0.14485065729105334</v>
      </c>
      <c r="U249" s="91">
        <f>R249/'סכום נכסי הקרן'!$C$42</f>
        <v>4.1358749118037198E-2</v>
      </c>
    </row>
    <row r="250" spans="2:21">
      <c r="B250" s="99" t="s">
        <v>67</v>
      </c>
      <c r="C250" s="81"/>
      <c r="D250" s="81"/>
      <c r="E250" s="81"/>
      <c r="F250" s="81"/>
      <c r="G250" s="81"/>
      <c r="H250" s="81"/>
      <c r="I250" s="81"/>
      <c r="J250" s="81"/>
      <c r="K250" s="90">
        <v>7.3672739550909387</v>
      </c>
      <c r="L250" s="81"/>
      <c r="M250" s="81"/>
      <c r="N250" s="101">
        <v>4.3495896186816693E-2</v>
      </c>
      <c r="O250" s="90"/>
      <c r="P250" s="92"/>
      <c r="Q250" s="81"/>
      <c r="R250" s="90">
        <v>638.08263181899997</v>
      </c>
      <c r="S250" s="81"/>
      <c r="T250" s="91">
        <v>1.2079490704959379E-2</v>
      </c>
      <c r="U250" s="91">
        <f>R250/'סכום נכסי הקרן'!$C$42</f>
        <v>3.4490186988674052E-3</v>
      </c>
    </row>
    <row r="251" spans="2:21">
      <c r="B251" s="86" t="s">
        <v>877</v>
      </c>
      <c r="C251" s="83" t="s">
        <v>878</v>
      </c>
      <c r="D251" s="96" t="s">
        <v>30</v>
      </c>
      <c r="E251" s="96" t="s">
        <v>879</v>
      </c>
      <c r="F251" s="83" t="s">
        <v>880</v>
      </c>
      <c r="G251" s="96" t="s">
        <v>881</v>
      </c>
      <c r="H251" s="83" t="s">
        <v>882</v>
      </c>
      <c r="I251" s="83" t="s">
        <v>883</v>
      </c>
      <c r="J251" s="83"/>
      <c r="K251" s="93">
        <v>3.6699999999964805</v>
      </c>
      <c r="L251" s="96" t="s">
        <v>135</v>
      </c>
      <c r="M251" s="97">
        <v>5.0819999999999997E-2</v>
      </c>
      <c r="N251" s="97">
        <v>3.9599999999946733E-2</v>
      </c>
      <c r="O251" s="93">
        <v>29345.108243999999</v>
      </c>
      <c r="P251" s="95">
        <v>103.6541</v>
      </c>
      <c r="Q251" s="83"/>
      <c r="R251" s="93">
        <v>105.12257841099999</v>
      </c>
      <c r="S251" s="94">
        <v>9.1703463262500002E-5</v>
      </c>
      <c r="T251" s="94">
        <v>1.9900670312512753E-3</v>
      </c>
      <c r="U251" s="94">
        <f>R251/'סכום נכסי הקרן'!$C$42</f>
        <v>5.6821753254606897E-4</v>
      </c>
    </row>
    <row r="252" spans="2:21">
      <c r="B252" s="86" t="s">
        <v>884</v>
      </c>
      <c r="C252" s="83" t="s">
        <v>885</v>
      </c>
      <c r="D252" s="96" t="s">
        <v>30</v>
      </c>
      <c r="E252" s="96" t="s">
        <v>879</v>
      </c>
      <c r="F252" s="83" t="s">
        <v>880</v>
      </c>
      <c r="G252" s="96" t="s">
        <v>881</v>
      </c>
      <c r="H252" s="83" t="s">
        <v>882</v>
      </c>
      <c r="I252" s="83" t="s">
        <v>883</v>
      </c>
      <c r="J252" s="83"/>
      <c r="K252" s="93">
        <v>5.2200000000142355</v>
      </c>
      <c r="L252" s="96" t="s">
        <v>135</v>
      </c>
      <c r="M252" s="97">
        <v>5.4120000000000001E-2</v>
      </c>
      <c r="N252" s="97">
        <v>4.4300000000145751E-2</v>
      </c>
      <c r="O252" s="93">
        <v>40777.664530000002</v>
      </c>
      <c r="P252" s="95">
        <v>104.676</v>
      </c>
      <c r="Q252" s="83"/>
      <c r="R252" s="93">
        <v>147.51738359499998</v>
      </c>
      <c r="S252" s="94">
        <v>1.2743020165625001E-4</v>
      </c>
      <c r="T252" s="94">
        <v>2.7926396599699289E-3</v>
      </c>
      <c r="U252" s="94">
        <f>R252/'סכום נכסי הקרן'!$C$42</f>
        <v>7.9737355172437201E-4</v>
      </c>
    </row>
    <row r="253" spans="2:21">
      <c r="B253" s="86" t="s">
        <v>886</v>
      </c>
      <c r="C253" s="83" t="s">
        <v>887</v>
      </c>
      <c r="D253" s="96" t="s">
        <v>30</v>
      </c>
      <c r="E253" s="96" t="s">
        <v>879</v>
      </c>
      <c r="F253" s="83" t="s">
        <v>888</v>
      </c>
      <c r="G253" s="96" t="s">
        <v>497</v>
      </c>
      <c r="H253" s="83" t="s">
        <v>882</v>
      </c>
      <c r="I253" s="83" t="s">
        <v>889</v>
      </c>
      <c r="J253" s="83"/>
      <c r="K253" s="93">
        <v>11.499999999992344</v>
      </c>
      <c r="L253" s="96" t="s">
        <v>135</v>
      </c>
      <c r="M253" s="97">
        <v>6.3750000000000001E-2</v>
      </c>
      <c r="N253" s="97">
        <v>4.729999999995483E-2</v>
      </c>
      <c r="O253" s="93">
        <v>63241.98</v>
      </c>
      <c r="P253" s="95">
        <v>119.52630000000001</v>
      </c>
      <c r="Q253" s="83"/>
      <c r="R253" s="93">
        <v>261.24169116600001</v>
      </c>
      <c r="S253" s="94">
        <v>1.054033E-4</v>
      </c>
      <c r="T253" s="94">
        <v>4.9455453303776957E-3</v>
      </c>
      <c r="U253" s="94">
        <f>R253/'סכום נכסי הקרן'!$C$42</f>
        <v>1.4120858848433058E-3</v>
      </c>
    </row>
    <row r="254" spans="2:21">
      <c r="B254" s="86" t="s">
        <v>890</v>
      </c>
      <c r="C254" s="83" t="s">
        <v>891</v>
      </c>
      <c r="D254" s="96" t="s">
        <v>30</v>
      </c>
      <c r="E254" s="96" t="s">
        <v>879</v>
      </c>
      <c r="F254" s="83" t="s">
        <v>892</v>
      </c>
      <c r="G254" s="96" t="s">
        <v>893</v>
      </c>
      <c r="H254" s="83" t="s">
        <v>894</v>
      </c>
      <c r="I254" s="83" t="s">
        <v>889</v>
      </c>
      <c r="J254" s="83"/>
      <c r="K254" s="93">
        <v>4.2599999999942852</v>
      </c>
      <c r="L254" s="96" t="s">
        <v>137</v>
      </c>
      <c r="M254" s="97">
        <v>0.06</v>
      </c>
      <c r="N254" s="97">
        <v>4.5999999999904756E-2</v>
      </c>
      <c r="O254" s="93">
        <v>25507.598600000005</v>
      </c>
      <c r="P254" s="95">
        <v>106.1413</v>
      </c>
      <c r="Q254" s="83"/>
      <c r="R254" s="93">
        <v>104.99879500999999</v>
      </c>
      <c r="S254" s="94">
        <v>2.5507598600000004E-5</v>
      </c>
      <c r="T254" s="94">
        <v>1.9877236976965831E-3</v>
      </c>
      <c r="U254" s="94">
        <f>R254/'סכום נכסי הקרן'!$C$42</f>
        <v>5.6754844794265125E-4</v>
      </c>
    </row>
    <row r="255" spans="2:21">
      <c r="B255" s="86" t="s">
        <v>895</v>
      </c>
      <c r="C255" s="83" t="s">
        <v>896</v>
      </c>
      <c r="D255" s="96" t="s">
        <v>30</v>
      </c>
      <c r="E255" s="96" t="s">
        <v>879</v>
      </c>
      <c r="F255" s="83" t="s">
        <v>897</v>
      </c>
      <c r="G255" s="96" t="s">
        <v>898</v>
      </c>
      <c r="H255" s="83" t="s">
        <v>899</v>
      </c>
      <c r="I255" s="83"/>
      <c r="J255" s="83"/>
      <c r="K255" s="93">
        <v>4.8699999999380283</v>
      </c>
      <c r="L255" s="96" t="s">
        <v>135</v>
      </c>
      <c r="M255" s="97">
        <v>0</v>
      </c>
      <c r="N255" s="97">
        <v>-6.7999999999166756E-3</v>
      </c>
      <c r="O255" s="93">
        <v>5375.5682999999999</v>
      </c>
      <c r="P255" s="95">
        <v>103.36</v>
      </c>
      <c r="Q255" s="83"/>
      <c r="R255" s="93">
        <v>19.202183636999997</v>
      </c>
      <c r="S255" s="94">
        <v>9.3488144347826091E-6</v>
      </c>
      <c r="T255" s="94">
        <v>3.6351498566389561E-4</v>
      </c>
      <c r="U255" s="94">
        <f>R255/'סכום נכסי הקרן'!$C$42</f>
        <v>1.0379328181100735E-4</v>
      </c>
    </row>
    <row r="256" spans="2:21">
      <c r="B256" s="82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93"/>
      <c r="P256" s="95"/>
      <c r="Q256" s="83"/>
      <c r="R256" s="83"/>
      <c r="S256" s="83"/>
      <c r="T256" s="94"/>
      <c r="U256" s="83"/>
    </row>
    <row r="257" spans="2:21">
      <c r="B257" s="99" t="s">
        <v>66</v>
      </c>
      <c r="C257" s="81"/>
      <c r="D257" s="81"/>
      <c r="E257" s="81"/>
      <c r="F257" s="81"/>
      <c r="G257" s="81"/>
      <c r="H257" s="81"/>
      <c r="I257" s="81"/>
      <c r="J257" s="81"/>
      <c r="K257" s="90">
        <v>6.0436277167066716</v>
      </c>
      <c r="L257" s="81"/>
      <c r="M257" s="81"/>
      <c r="N257" s="101">
        <v>3.5136103356648005E-2</v>
      </c>
      <c r="O257" s="90"/>
      <c r="P257" s="92"/>
      <c r="Q257" s="81"/>
      <c r="R257" s="90">
        <v>7013.4559042419978</v>
      </c>
      <c r="S257" s="81"/>
      <c r="T257" s="91">
        <v>0.13277116658609392</v>
      </c>
      <c r="U257" s="91">
        <f>R257/'סכום נכסי הקרן'!$C$42</f>
        <v>3.7909730419169785E-2</v>
      </c>
    </row>
    <row r="258" spans="2:21">
      <c r="B258" s="86" t="s">
        <v>900</v>
      </c>
      <c r="C258" s="83" t="s">
        <v>901</v>
      </c>
      <c r="D258" s="96" t="s">
        <v>30</v>
      </c>
      <c r="E258" s="96" t="s">
        <v>879</v>
      </c>
      <c r="F258" s="83"/>
      <c r="G258" s="96" t="s">
        <v>902</v>
      </c>
      <c r="H258" s="83" t="s">
        <v>903</v>
      </c>
      <c r="I258" s="83" t="s">
        <v>889</v>
      </c>
      <c r="J258" s="83"/>
      <c r="K258" s="93">
        <v>4.2899999706838106</v>
      </c>
      <c r="L258" s="96" t="s">
        <v>135</v>
      </c>
      <c r="M258" s="97">
        <v>4.4999999999999998E-2</v>
      </c>
      <c r="N258" s="97">
        <v>3.3399999876353489E-2</v>
      </c>
      <c r="O258" s="93">
        <v>13.702429</v>
      </c>
      <c r="P258" s="95">
        <v>105.886</v>
      </c>
      <c r="Q258" s="83"/>
      <c r="R258" s="93">
        <v>5.0142943000000002E-2</v>
      </c>
      <c r="S258" s="94">
        <v>2.7404858000000001E-8</v>
      </c>
      <c r="T258" s="94">
        <v>9.4925199916681414E-7</v>
      </c>
      <c r="U258" s="94">
        <f>R258/'סכום נכסי הקרן'!$C$42</f>
        <v>2.710369149685619E-7</v>
      </c>
    </row>
    <row r="259" spans="2:21">
      <c r="B259" s="86" t="s">
        <v>904</v>
      </c>
      <c r="C259" s="83" t="s">
        <v>905</v>
      </c>
      <c r="D259" s="96" t="s">
        <v>30</v>
      </c>
      <c r="E259" s="96" t="s">
        <v>879</v>
      </c>
      <c r="F259" s="83"/>
      <c r="G259" s="96" t="s">
        <v>902</v>
      </c>
      <c r="H259" s="83" t="s">
        <v>903</v>
      </c>
      <c r="I259" s="83" t="s">
        <v>889</v>
      </c>
      <c r="J259" s="83"/>
      <c r="K259" s="93">
        <v>6.9399999999915609</v>
      </c>
      <c r="L259" s="96" t="s">
        <v>135</v>
      </c>
      <c r="M259" s="97">
        <v>5.1249999999999997E-2</v>
      </c>
      <c r="N259" s="97">
        <v>3.6000000000040187E-2</v>
      </c>
      <c r="O259" s="93">
        <v>12685.287155</v>
      </c>
      <c r="P259" s="95">
        <v>113.5123</v>
      </c>
      <c r="Q259" s="83"/>
      <c r="R259" s="93">
        <v>49.764213042999998</v>
      </c>
      <c r="S259" s="94">
        <v>2.5370574310000001E-5</v>
      </c>
      <c r="T259" s="94">
        <v>9.4208229297652109E-4</v>
      </c>
      <c r="U259" s="94">
        <f>R259/'סכום נכסי הקרן'!$C$42</f>
        <v>2.689897714821603E-4</v>
      </c>
    </row>
    <row r="260" spans="2:21">
      <c r="B260" s="86" t="s">
        <v>906</v>
      </c>
      <c r="C260" s="83" t="s">
        <v>907</v>
      </c>
      <c r="D260" s="96" t="s">
        <v>30</v>
      </c>
      <c r="E260" s="96" t="s">
        <v>879</v>
      </c>
      <c r="F260" s="83"/>
      <c r="G260" s="96" t="s">
        <v>881</v>
      </c>
      <c r="H260" s="83" t="s">
        <v>908</v>
      </c>
      <c r="I260" s="83" t="s">
        <v>889</v>
      </c>
      <c r="J260" s="83"/>
      <c r="K260" s="93">
        <v>4.9200000000212194</v>
      </c>
      <c r="L260" s="96" t="s">
        <v>135</v>
      </c>
      <c r="M260" s="97">
        <v>6.7500000000000004E-2</v>
      </c>
      <c r="N260" s="97">
        <v>3.390000000012125E-2</v>
      </c>
      <c r="O260" s="93">
        <v>16113.002471</v>
      </c>
      <c r="P260" s="95">
        <v>118.4783</v>
      </c>
      <c r="Q260" s="83"/>
      <c r="R260" s="93">
        <v>65.976433979999996</v>
      </c>
      <c r="S260" s="94">
        <v>7.1613344315555558E-6</v>
      </c>
      <c r="T260" s="94">
        <v>1.2489945365474922E-3</v>
      </c>
      <c r="U260" s="94">
        <f>R260/'סכום נכסי הקרן'!$C$42</f>
        <v>3.5662145172783726E-4</v>
      </c>
    </row>
    <row r="261" spans="2:21">
      <c r="B261" s="86" t="s">
        <v>909</v>
      </c>
      <c r="C261" s="83" t="s">
        <v>910</v>
      </c>
      <c r="D261" s="96" t="s">
        <v>30</v>
      </c>
      <c r="E261" s="96" t="s">
        <v>879</v>
      </c>
      <c r="F261" s="83"/>
      <c r="G261" s="96" t="s">
        <v>911</v>
      </c>
      <c r="H261" s="83" t="s">
        <v>908</v>
      </c>
      <c r="I261" s="83" t="s">
        <v>883</v>
      </c>
      <c r="J261" s="83"/>
      <c r="K261" s="93">
        <v>7.9799999999968234</v>
      </c>
      <c r="L261" s="96" t="s">
        <v>135</v>
      </c>
      <c r="M261" s="97">
        <v>3.9329999999999997E-2</v>
      </c>
      <c r="N261" s="97">
        <v>3.4600000000008652E-2</v>
      </c>
      <c r="O261" s="93">
        <v>38103.292950000003</v>
      </c>
      <c r="P261" s="95">
        <v>105.2379</v>
      </c>
      <c r="Q261" s="83"/>
      <c r="R261" s="93">
        <v>138.58250802800001</v>
      </c>
      <c r="S261" s="94">
        <v>2.5402195300000003E-5</v>
      </c>
      <c r="T261" s="94">
        <v>2.623494253122121E-3</v>
      </c>
      <c r="U261" s="94">
        <f>R261/'סכום נכסי הקרן'!$C$42</f>
        <v>7.4907799975990801E-4</v>
      </c>
    </row>
    <row r="262" spans="2:21">
      <c r="B262" s="86" t="s">
        <v>912</v>
      </c>
      <c r="C262" s="83" t="s">
        <v>913</v>
      </c>
      <c r="D262" s="96" t="s">
        <v>30</v>
      </c>
      <c r="E262" s="96" t="s">
        <v>879</v>
      </c>
      <c r="F262" s="83"/>
      <c r="G262" s="96" t="s">
        <v>911</v>
      </c>
      <c r="H262" s="83" t="s">
        <v>908</v>
      </c>
      <c r="I262" s="83" t="s">
        <v>883</v>
      </c>
      <c r="J262" s="83"/>
      <c r="K262" s="93">
        <v>7.9099999999919666</v>
      </c>
      <c r="L262" s="96" t="s">
        <v>135</v>
      </c>
      <c r="M262" s="97">
        <v>4.1100000000000005E-2</v>
      </c>
      <c r="N262" s="97">
        <v>3.4599999999999999E-2</v>
      </c>
      <c r="O262" s="93">
        <v>33729.055999999997</v>
      </c>
      <c r="P262" s="95">
        <v>106.797</v>
      </c>
      <c r="Q262" s="83"/>
      <c r="R262" s="93">
        <v>124.4907185</v>
      </c>
      <c r="S262" s="94">
        <v>2.6983244799999996E-5</v>
      </c>
      <c r="T262" s="94">
        <v>2.3567237250880567E-3</v>
      </c>
      <c r="U262" s="94">
        <f>R262/'סכום נכסי הקרן'!$C$42</f>
        <v>6.7290785633503146E-4</v>
      </c>
    </row>
    <row r="263" spans="2:21">
      <c r="B263" s="86" t="s">
        <v>914</v>
      </c>
      <c r="C263" s="83" t="s">
        <v>915</v>
      </c>
      <c r="D263" s="96" t="s">
        <v>30</v>
      </c>
      <c r="E263" s="96" t="s">
        <v>879</v>
      </c>
      <c r="F263" s="83"/>
      <c r="G263" s="96" t="s">
        <v>916</v>
      </c>
      <c r="H263" s="83" t="s">
        <v>917</v>
      </c>
      <c r="I263" s="83" t="s">
        <v>918</v>
      </c>
      <c r="J263" s="83"/>
      <c r="K263" s="93">
        <v>15.930000000035045</v>
      </c>
      <c r="L263" s="96" t="s">
        <v>135</v>
      </c>
      <c r="M263" s="97">
        <v>4.4500000000000005E-2</v>
      </c>
      <c r="N263" s="97">
        <v>3.9600000000129948E-2</v>
      </c>
      <c r="O263" s="93">
        <v>27248.861116</v>
      </c>
      <c r="P263" s="95">
        <v>107.8646</v>
      </c>
      <c r="Q263" s="83"/>
      <c r="R263" s="93">
        <v>101.578330608</v>
      </c>
      <c r="S263" s="94">
        <v>1.3624430558E-5</v>
      </c>
      <c r="T263" s="94">
        <v>1.9229711626952489E-3</v>
      </c>
      <c r="U263" s="94">
        <f>R263/'סכום נכסי הקרן'!$C$42</f>
        <v>5.490598618363697E-4</v>
      </c>
    </row>
    <row r="264" spans="2:21">
      <c r="B264" s="86" t="s">
        <v>919</v>
      </c>
      <c r="C264" s="83" t="s">
        <v>920</v>
      </c>
      <c r="D264" s="96" t="s">
        <v>30</v>
      </c>
      <c r="E264" s="96" t="s">
        <v>879</v>
      </c>
      <c r="F264" s="83"/>
      <c r="G264" s="96" t="s">
        <v>921</v>
      </c>
      <c r="H264" s="83" t="s">
        <v>922</v>
      </c>
      <c r="I264" s="83" t="s">
        <v>889</v>
      </c>
      <c r="J264" s="83"/>
      <c r="K264" s="93">
        <v>16.030000000039916</v>
      </c>
      <c r="L264" s="96" t="s">
        <v>135</v>
      </c>
      <c r="M264" s="97">
        <v>5.5500000000000001E-2</v>
      </c>
      <c r="N264" s="97">
        <v>3.8100000000110816E-2</v>
      </c>
      <c r="O264" s="93">
        <v>26350.825000000001</v>
      </c>
      <c r="P264" s="95">
        <v>131.7834</v>
      </c>
      <c r="Q264" s="83"/>
      <c r="R264" s="93">
        <v>120.01311650699999</v>
      </c>
      <c r="S264" s="94">
        <v>6.5877062500000001E-6</v>
      </c>
      <c r="T264" s="94">
        <v>2.2719586038360278E-3</v>
      </c>
      <c r="U264" s="94">
        <f>R264/'סכום נכסי הקרן'!$C$42</f>
        <v>6.4870513990014243E-4</v>
      </c>
    </row>
    <row r="265" spans="2:21">
      <c r="B265" s="86" t="s">
        <v>923</v>
      </c>
      <c r="C265" s="83" t="s">
        <v>924</v>
      </c>
      <c r="D265" s="96" t="s">
        <v>30</v>
      </c>
      <c r="E265" s="96" t="s">
        <v>879</v>
      </c>
      <c r="F265" s="83"/>
      <c r="G265" s="96" t="s">
        <v>911</v>
      </c>
      <c r="H265" s="83" t="s">
        <v>922</v>
      </c>
      <c r="I265" s="83" t="s">
        <v>883</v>
      </c>
      <c r="J265" s="83"/>
      <c r="K265" s="93">
        <v>3.0200000000064864</v>
      </c>
      <c r="L265" s="96" t="s">
        <v>135</v>
      </c>
      <c r="M265" s="97">
        <v>4.4000000000000004E-2</v>
      </c>
      <c r="N265" s="97">
        <v>3.0200000000064862E-2</v>
      </c>
      <c r="O265" s="93">
        <v>33939.8626</v>
      </c>
      <c r="P265" s="95">
        <v>105.1437</v>
      </c>
      <c r="Q265" s="83"/>
      <c r="R265" s="93">
        <v>123.32948891000001</v>
      </c>
      <c r="S265" s="94">
        <v>2.2626575066666666E-5</v>
      </c>
      <c r="T265" s="94">
        <v>2.3347405816216043E-3</v>
      </c>
      <c r="U265" s="94">
        <f>R265/'סכום נכסי הקרן'!$C$42</f>
        <v>6.6663107904966546E-4</v>
      </c>
    </row>
    <row r="266" spans="2:21">
      <c r="B266" s="86" t="s">
        <v>925</v>
      </c>
      <c r="C266" s="83" t="s">
        <v>926</v>
      </c>
      <c r="D266" s="96" t="s">
        <v>30</v>
      </c>
      <c r="E266" s="96" t="s">
        <v>879</v>
      </c>
      <c r="F266" s="83"/>
      <c r="G266" s="96" t="s">
        <v>927</v>
      </c>
      <c r="H266" s="83" t="s">
        <v>922</v>
      </c>
      <c r="I266" s="83" t="s">
        <v>883</v>
      </c>
      <c r="J266" s="83"/>
      <c r="K266" s="93">
        <v>16.720000000035707</v>
      </c>
      <c r="L266" s="96" t="s">
        <v>135</v>
      </c>
      <c r="M266" s="97">
        <v>4.5499999999999999E-2</v>
      </c>
      <c r="N266" s="97">
        <v>3.9200000000078623E-2</v>
      </c>
      <c r="O266" s="93">
        <v>31620.99</v>
      </c>
      <c r="P266" s="95">
        <v>111.7439</v>
      </c>
      <c r="Q266" s="83"/>
      <c r="R266" s="93">
        <v>122.11614506199999</v>
      </c>
      <c r="S266" s="94">
        <v>1.2676395622651313E-5</v>
      </c>
      <c r="T266" s="94">
        <v>2.3117708673511279E-3</v>
      </c>
      <c r="U266" s="94">
        <f>R266/'סכום נכסי הקרן'!$C$42</f>
        <v>6.6007260932925008E-4</v>
      </c>
    </row>
    <row r="267" spans="2:21">
      <c r="B267" s="86" t="s">
        <v>928</v>
      </c>
      <c r="C267" s="83" t="s">
        <v>929</v>
      </c>
      <c r="D267" s="96" t="s">
        <v>30</v>
      </c>
      <c r="E267" s="96" t="s">
        <v>879</v>
      </c>
      <c r="F267" s="83"/>
      <c r="G267" s="96" t="s">
        <v>911</v>
      </c>
      <c r="H267" s="83" t="s">
        <v>922</v>
      </c>
      <c r="I267" s="83" t="s">
        <v>883</v>
      </c>
      <c r="J267" s="83"/>
      <c r="K267" s="93">
        <v>8.1899999999785429</v>
      </c>
      <c r="L267" s="96" t="s">
        <v>135</v>
      </c>
      <c r="M267" s="97">
        <v>3.61E-2</v>
      </c>
      <c r="N267" s="97">
        <v>3.45999999999018E-2</v>
      </c>
      <c r="O267" s="93">
        <v>42161.32</v>
      </c>
      <c r="P267" s="95">
        <v>102.033</v>
      </c>
      <c r="Q267" s="83"/>
      <c r="R267" s="93">
        <v>148.67179650100002</v>
      </c>
      <c r="S267" s="94">
        <v>3.3729056000000002E-5</v>
      </c>
      <c r="T267" s="94">
        <v>2.8144937573428034E-3</v>
      </c>
      <c r="U267" s="94">
        <f>R267/'סכום נכסי הקרן'!$C$42</f>
        <v>8.0361348288760946E-4</v>
      </c>
    </row>
    <row r="268" spans="2:21">
      <c r="B268" s="86" t="s">
        <v>930</v>
      </c>
      <c r="C268" s="83" t="s">
        <v>931</v>
      </c>
      <c r="D268" s="96" t="s">
        <v>30</v>
      </c>
      <c r="E268" s="96" t="s">
        <v>879</v>
      </c>
      <c r="F268" s="83"/>
      <c r="G268" s="96" t="s">
        <v>911</v>
      </c>
      <c r="H268" s="83" t="s">
        <v>922</v>
      </c>
      <c r="I268" s="83" t="s">
        <v>889</v>
      </c>
      <c r="J268" s="83"/>
      <c r="K268" s="93">
        <v>3.2099999978999958</v>
      </c>
      <c r="L268" s="96" t="s">
        <v>135</v>
      </c>
      <c r="M268" s="97">
        <v>6.5000000000000002E-2</v>
      </c>
      <c r="N268" s="97">
        <v>3.0099999989243884E-2</v>
      </c>
      <c r="O268" s="93">
        <v>49.539551000000003</v>
      </c>
      <c r="P268" s="95">
        <v>114.03489999999999</v>
      </c>
      <c r="Q268" s="83"/>
      <c r="R268" s="93">
        <v>0.195237721</v>
      </c>
      <c r="S268" s="94">
        <v>1.9815820400000003E-8</v>
      </c>
      <c r="T268" s="94">
        <v>3.6960295085197273E-6</v>
      </c>
      <c r="U268" s="94">
        <f>R268/'סכום נכסי הקרן'!$C$42</f>
        <v>1.0553155921728171E-6</v>
      </c>
    </row>
    <row r="269" spans="2:21">
      <c r="B269" s="86" t="s">
        <v>932</v>
      </c>
      <c r="C269" s="83" t="s">
        <v>933</v>
      </c>
      <c r="D269" s="96" t="s">
        <v>30</v>
      </c>
      <c r="E269" s="96" t="s">
        <v>879</v>
      </c>
      <c r="F269" s="83"/>
      <c r="G269" s="96" t="s">
        <v>934</v>
      </c>
      <c r="H269" s="83" t="s">
        <v>922</v>
      </c>
      <c r="I269" s="83" t="s">
        <v>889</v>
      </c>
      <c r="J269" s="83"/>
      <c r="K269" s="93">
        <v>6.9599999999814175</v>
      </c>
      <c r="L269" s="96" t="s">
        <v>137</v>
      </c>
      <c r="M269" s="97">
        <v>0.03</v>
      </c>
      <c r="N269" s="97">
        <v>2.5199999999860626E-2</v>
      </c>
      <c r="O269" s="93">
        <v>10751.1366</v>
      </c>
      <c r="P269" s="95">
        <v>103.2495</v>
      </c>
      <c r="Q269" s="83"/>
      <c r="R269" s="93">
        <v>43.049942304999995</v>
      </c>
      <c r="S269" s="94">
        <v>2.1502273199999998E-5</v>
      </c>
      <c r="T269" s="94">
        <v>8.1497497657920183E-4</v>
      </c>
      <c r="U269" s="94">
        <f>R269/'סכום נכסי הקרן'!$C$42</f>
        <v>2.3269722225761216E-4</v>
      </c>
    </row>
    <row r="270" spans="2:21">
      <c r="B270" s="86" t="s">
        <v>935</v>
      </c>
      <c r="C270" s="83" t="s">
        <v>936</v>
      </c>
      <c r="D270" s="96" t="s">
        <v>30</v>
      </c>
      <c r="E270" s="96" t="s">
        <v>879</v>
      </c>
      <c r="F270" s="83"/>
      <c r="G270" s="96" t="s">
        <v>937</v>
      </c>
      <c r="H270" s="83" t="s">
        <v>917</v>
      </c>
      <c r="I270" s="83" t="s">
        <v>918</v>
      </c>
      <c r="J270" s="83"/>
      <c r="K270" s="93">
        <v>7.7900000000516272</v>
      </c>
      <c r="L270" s="96" t="s">
        <v>135</v>
      </c>
      <c r="M270" s="97">
        <v>4.8750000000000002E-2</v>
      </c>
      <c r="N270" s="97">
        <v>3.3000000000134255E-2</v>
      </c>
      <c r="O270" s="93">
        <v>21080.66</v>
      </c>
      <c r="P270" s="95">
        <v>112.4607</v>
      </c>
      <c r="Q270" s="83"/>
      <c r="R270" s="93">
        <v>81.932949863000005</v>
      </c>
      <c r="S270" s="94">
        <v>1.6864528000000001E-5</v>
      </c>
      <c r="T270" s="94">
        <v>1.5510660484185602E-3</v>
      </c>
      <c r="U270" s="94">
        <f>R270/'סכום נכסי הקרן'!$C$42</f>
        <v>4.4287097319240665E-4</v>
      </c>
    </row>
    <row r="271" spans="2:21">
      <c r="B271" s="86" t="s">
        <v>938</v>
      </c>
      <c r="C271" s="83" t="s">
        <v>939</v>
      </c>
      <c r="D271" s="96" t="s">
        <v>30</v>
      </c>
      <c r="E271" s="96" t="s">
        <v>879</v>
      </c>
      <c r="F271" s="83"/>
      <c r="G271" s="96" t="s">
        <v>940</v>
      </c>
      <c r="H271" s="83" t="s">
        <v>922</v>
      </c>
      <c r="I271" s="83" t="s">
        <v>883</v>
      </c>
      <c r="J271" s="83"/>
      <c r="K271" s="93">
        <v>14.330000000012458</v>
      </c>
      <c r="L271" s="96" t="s">
        <v>135</v>
      </c>
      <c r="M271" s="97">
        <v>5.0999999999999997E-2</v>
      </c>
      <c r="N271" s="97">
        <v>4.3700000000029389E-2</v>
      </c>
      <c r="O271" s="93">
        <v>36891.154999999999</v>
      </c>
      <c r="P271" s="95">
        <v>112.09950000000001</v>
      </c>
      <c r="Q271" s="83"/>
      <c r="R271" s="93">
        <v>142.92218983399999</v>
      </c>
      <c r="S271" s="94">
        <v>4.9188206666666667E-5</v>
      </c>
      <c r="T271" s="94">
        <v>2.7056484184668503E-3</v>
      </c>
      <c r="U271" s="94">
        <f>R271/'סכום נכסי הקרן'!$C$42</f>
        <v>7.7253521822918361E-4</v>
      </c>
    </row>
    <row r="272" spans="2:21">
      <c r="B272" s="86" t="s">
        <v>941</v>
      </c>
      <c r="C272" s="83" t="s">
        <v>942</v>
      </c>
      <c r="D272" s="96" t="s">
        <v>30</v>
      </c>
      <c r="E272" s="96" t="s">
        <v>879</v>
      </c>
      <c r="F272" s="83"/>
      <c r="G272" s="96" t="s">
        <v>902</v>
      </c>
      <c r="H272" s="83" t="s">
        <v>922</v>
      </c>
      <c r="I272" s="83" t="s">
        <v>889</v>
      </c>
      <c r="J272" s="83"/>
      <c r="K272" s="93">
        <v>6.5400000000418634</v>
      </c>
      <c r="L272" s="96" t="s">
        <v>135</v>
      </c>
      <c r="M272" s="97">
        <v>4.4999999999999998E-2</v>
      </c>
      <c r="N272" s="97">
        <v>3.8700000000281502E-2</v>
      </c>
      <c r="O272" s="93">
        <v>19077.997299999999</v>
      </c>
      <c r="P272" s="95">
        <v>105.065</v>
      </c>
      <c r="Q272" s="83"/>
      <c r="R272" s="93">
        <v>69.273093414999991</v>
      </c>
      <c r="S272" s="94">
        <v>2.5437329733333333E-5</v>
      </c>
      <c r="T272" s="94">
        <v>1.3114033297299324E-3</v>
      </c>
      <c r="U272" s="94">
        <f>R272/'סכום נכסי הקרן'!$C$42</f>
        <v>3.7444083666031723E-4</v>
      </c>
    </row>
    <row r="273" spans="2:21">
      <c r="B273" s="86" t="s">
        <v>943</v>
      </c>
      <c r="C273" s="83" t="s">
        <v>944</v>
      </c>
      <c r="D273" s="96" t="s">
        <v>30</v>
      </c>
      <c r="E273" s="96" t="s">
        <v>879</v>
      </c>
      <c r="F273" s="83"/>
      <c r="G273" s="96" t="s">
        <v>902</v>
      </c>
      <c r="H273" s="83" t="s">
        <v>922</v>
      </c>
      <c r="I273" s="83" t="s">
        <v>889</v>
      </c>
      <c r="J273" s="83"/>
      <c r="K273" s="93">
        <v>4.9000000000057735</v>
      </c>
      <c r="L273" s="96" t="s">
        <v>135</v>
      </c>
      <c r="M273" s="97">
        <v>5.7500000000000002E-2</v>
      </c>
      <c r="N273" s="97">
        <v>3.6600000000080832E-2</v>
      </c>
      <c r="O273" s="93">
        <v>8932.9296749999994</v>
      </c>
      <c r="P273" s="95">
        <v>112.2042</v>
      </c>
      <c r="Q273" s="83"/>
      <c r="R273" s="93">
        <v>34.639917441999998</v>
      </c>
      <c r="S273" s="94">
        <v>1.2761328107142857E-5</v>
      </c>
      <c r="T273" s="94">
        <v>6.557654759672142E-4</v>
      </c>
      <c r="U273" s="94">
        <f>R273/'סכום נכסי הקרן'!$C$42</f>
        <v>1.8723863811195439E-4</v>
      </c>
    </row>
    <row r="274" spans="2:21">
      <c r="B274" s="86" t="s">
        <v>945</v>
      </c>
      <c r="C274" s="83" t="s">
        <v>946</v>
      </c>
      <c r="D274" s="96" t="s">
        <v>30</v>
      </c>
      <c r="E274" s="96" t="s">
        <v>879</v>
      </c>
      <c r="F274" s="83"/>
      <c r="G274" s="96" t="s">
        <v>911</v>
      </c>
      <c r="H274" s="83" t="s">
        <v>882</v>
      </c>
      <c r="I274" s="83" t="s">
        <v>889</v>
      </c>
      <c r="J274" s="83"/>
      <c r="K274" s="93">
        <v>3.4800000000172742</v>
      </c>
      <c r="L274" s="96" t="s">
        <v>135</v>
      </c>
      <c r="M274" s="97">
        <v>7.8750000000000001E-2</v>
      </c>
      <c r="N274" s="97">
        <v>4.0200000000259112E-2</v>
      </c>
      <c r="O274" s="93">
        <v>20553.643499999998</v>
      </c>
      <c r="P274" s="95">
        <v>114.09399999999999</v>
      </c>
      <c r="Q274" s="83"/>
      <c r="R274" s="93">
        <v>81.044838194999997</v>
      </c>
      <c r="S274" s="94">
        <v>1.1744939142857141E-5</v>
      </c>
      <c r="T274" s="94">
        <v>1.5342532782480422E-3</v>
      </c>
      <c r="U274" s="94">
        <f>R274/'סכום נכסי הקרן'!$C$42</f>
        <v>4.3807047620836835E-4</v>
      </c>
    </row>
    <row r="275" spans="2:21">
      <c r="B275" s="86" t="s">
        <v>947</v>
      </c>
      <c r="C275" s="83" t="s">
        <v>948</v>
      </c>
      <c r="D275" s="96" t="s">
        <v>30</v>
      </c>
      <c r="E275" s="96" t="s">
        <v>879</v>
      </c>
      <c r="F275" s="83"/>
      <c r="G275" s="96" t="s">
        <v>949</v>
      </c>
      <c r="H275" s="83" t="s">
        <v>882</v>
      </c>
      <c r="I275" s="83" t="s">
        <v>889</v>
      </c>
      <c r="J275" s="83"/>
      <c r="K275" s="93">
        <v>6.7100000000122826</v>
      </c>
      <c r="L275" s="96" t="s">
        <v>135</v>
      </c>
      <c r="M275" s="97">
        <v>4.2500000000000003E-2</v>
      </c>
      <c r="N275" s="97">
        <v>3.9000000000109447E-2</v>
      </c>
      <c r="O275" s="93">
        <v>23188.726000000002</v>
      </c>
      <c r="P275" s="95">
        <v>102.61109999999999</v>
      </c>
      <c r="Q275" s="83"/>
      <c r="R275" s="93">
        <v>82.232787669000004</v>
      </c>
      <c r="S275" s="94">
        <v>3.8647876666666674E-5</v>
      </c>
      <c r="T275" s="94">
        <v>1.5567422536778186E-3</v>
      </c>
      <c r="U275" s="94">
        <f>R275/'סכום נכסי הקרן'!$C$42</f>
        <v>4.4449168209114803E-4</v>
      </c>
    </row>
    <row r="276" spans="2:21">
      <c r="B276" s="86" t="s">
        <v>950</v>
      </c>
      <c r="C276" s="83" t="s">
        <v>951</v>
      </c>
      <c r="D276" s="96" t="s">
        <v>30</v>
      </c>
      <c r="E276" s="96" t="s">
        <v>879</v>
      </c>
      <c r="F276" s="83"/>
      <c r="G276" s="96" t="s">
        <v>949</v>
      </c>
      <c r="H276" s="83" t="s">
        <v>882</v>
      </c>
      <c r="I276" s="83" t="s">
        <v>889</v>
      </c>
      <c r="J276" s="83"/>
      <c r="K276" s="93">
        <v>1.50999999999946</v>
      </c>
      <c r="L276" s="96" t="s">
        <v>135</v>
      </c>
      <c r="M276" s="97">
        <v>5.2499999999999998E-2</v>
      </c>
      <c r="N276" s="97">
        <v>2.8400000000086426E-2</v>
      </c>
      <c r="O276" s="93">
        <v>29364.305347000001</v>
      </c>
      <c r="P276" s="95">
        <v>109.45489999999999</v>
      </c>
      <c r="Q276" s="83"/>
      <c r="R276" s="93">
        <v>111.078176106</v>
      </c>
      <c r="S276" s="94">
        <v>4.8940508911666669E-5</v>
      </c>
      <c r="T276" s="94">
        <v>2.1028119696210081E-3</v>
      </c>
      <c r="U276" s="94">
        <f>R276/'סכום נכסי הקרן'!$C$42</f>
        <v>6.0040923748940834E-4</v>
      </c>
    </row>
    <row r="277" spans="2:21">
      <c r="B277" s="86" t="s">
        <v>952</v>
      </c>
      <c r="C277" s="83" t="s">
        <v>953</v>
      </c>
      <c r="D277" s="96" t="s">
        <v>30</v>
      </c>
      <c r="E277" s="96" t="s">
        <v>879</v>
      </c>
      <c r="F277" s="83"/>
      <c r="G277" s="96" t="s">
        <v>954</v>
      </c>
      <c r="H277" s="83" t="s">
        <v>882</v>
      </c>
      <c r="I277" s="83" t="s">
        <v>889</v>
      </c>
      <c r="J277" s="83"/>
      <c r="K277" s="93">
        <v>7.4599999999864535</v>
      </c>
      <c r="L277" s="96" t="s">
        <v>135</v>
      </c>
      <c r="M277" s="97">
        <v>4.7500000000000001E-2</v>
      </c>
      <c r="N277" s="97">
        <v>3.5299999999919798E-2</v>
      </c>
      <c r="O277" s="93">
        <v>63241.98</v>
      </c>
      <c r="P277" s="95">
        <v>110.1046</v>
      </c>
      <c r="Q277" s="83"/>
      <c r="R277" s="93">
        <v>240.64929298100003</v>
      </c>
      <c r="S277" s="94">
        <v>2.108066E-5</v>
      </c>
      <c r="T277" s="94">
        <v>4.5557123055241225E-3</v>
      </c>
      <c r="U277" s="94">
        <f>R277/'סכום נכסי הקרן'!$C$42</f>
        <v>1.3007780967091587E-3</v>
      </c>
    </row>
    <row r="278" spans="2:21">
      <c r="B278" s="86" t="s">
        <v>955</v>
      </c>
      <c r="C278" s="83" t="s">
        <v>956</v>
      </c>
      <c r="D278" s="96" t="s">
        <v>30</v>
      </c>
      <c r="E278" s="96" t="s">
        <v>879</v>
      </c>
      <c r="F278" s="83"/>
      <c r="G278" s="96" t="s">
        <v>881</v>
      </c>
      <c r="H278" s="83" t="s">
        <v>882</v>
      </c>
      <c r="I278" s="83" t="s">
        <v>889</v>
      </c>
      <c r="J278" s="83"/>
      <c r="K278" s="93">
        <v>7.9899999999694202</v>
      </c>
      <c r="L278" s="96" t="s">
        <v>135</v>
      </c>
      <c r="M278" s="97">
        <v>3.7000000000000005E-2</v>
      </c>
      <c r="N278" s="97">
        <v>3.4199999999885974E-2</v>
      </c>
      <c r="O278" s="93">
        <v>16337.511500000001</v>
      </c>
      <c r="P278" s="95">
        <v>102.51309999999999</v>
      </c>
      <c r="Q278" s="83"/>
      <c r="R278" s="93">
        <v>57.881372223</v>
      </c>
      <c r="S278" s="94">
        <v>1.0891674333333333E-5</v>
      </c>
      <c r="T278" s="94">
        <v>1.0957475770259687E-3</v>
      </c>
      <c r="U278" s="94">
        <f>R278/'סכום נכסי הקרן'!$C$42</f>
        <v>3.128653330433543E-4</v>
      </c>
    </row>
    <row r="279" spans="2:21">
      <c r="B279" s="86" t="s">
        <v>957</v>
      </c>
      <c r="C279" s="83" t="s">
        <v>958</v>
      </c>
      <c r="D279" s="96" t="s">
        <v>30</v>
      </c>
      <c r="E279" s="96" t="s">
        <v>879</v>
      </c>
      <c r="F279" s="83"/>
      <c r="G279" s="96" t="s">
        <v>959</v>
      </c>
      <c r="H279" s="83" t="s">
        <v>882</v>
      </c>
      <c r="I279" s="83" t="s">
        <v>889</v>
      </c>
      <c r="J279" s="83"/>
      <c r="K279" s="93">
        <v>7.6200000000087815</v>
      </c>
      <c r="L279" s="96" t="s">
        <v>135</v>
      </c>
      <c r="M279" s="97">
        <v>5.2999999999999999E-2</v>
      </c>
      <c r="N279" s="97">
        <v>3.7100000000013275E-2</v>
      </c>
      <c r="O279" s="93">
        <v>24980.5821</v>
      </c>
      <c r="P279" s="95">
        <v>113.4543</v>
      </c>
      <c r="Q279" s="83"/>
      <c r="R279" s="93">
        <v>97.948358796999997</v>
      </c>
      <c r="S279" s="94">
        <v>1.4274618342857143E-5</v>
      </c>
      <c r="T279" s="94">
        <v>1.8542524598757727E-3</v>
      </c>
      <c r="U279" s="94">
        <f>R279/'סכום נכסי הקרן'!$C$42</f>
        <v>5.2943882840248682E-4</v>
      </c>
    </row>
    <row r="280" spans="2:21">
      <c r="B280" s="86" t="s">
        <v>960</v>
      </c>
      <c r="C280" s="83" t="s">
        <v>961</v>
      </c>
      <c r="D280" s="96" t="s">
        <v>30</v>
      </c>
      <c r="E280" s="96" t="s">
        <v>879</v>
      </c>
      <c r="F280" s="83"/>
      <c r="G280" s="96" t="s">
        <v>881</v>
      </c>
      <c r="H280" s="83" t="s">
        <v>882</v>
      </c>
      <c r="I280" s="83" t="s">
        <v>883</v>
      </c>
      <c r="J280" s="83"/>
      <c r="K280" s="93">
        <v>3.3600000000210803</v>
      </c>
      <c r="L280" s="96" t="s">
        <v>135</v>
      </c>
      <c r="M280" s="97">
        <v>5.8749999999999997E-2</v>
      </c>
      <c r="N280" s="97">
        <v>2.740000000022039E-2</v>
      </c>
      <c r="O280" s="93">
        <v>10751.1366</v>
      </c>
      <c r="P280" s="95">
        <v>112.3496</v>
      </c>
      <c r="Q280" s="83"/>
      <c r="R280" s="93">
        <v>41.744530392000001</v>
      </c>
      <c r="S280" s="94">
        <v>5.9728536666666669E-6</v>
      </c>
      <c r="T280" s="94">
        <v>7.9026232921521641E-4</v>
      </c>
      <c r="U280" s="94">
        <f>R280/'סכום נכסי הקרן'!$C$42</f>
        <v>2.2564109837468159E-4</v>
      </c>
    </row>
    <row r="281" spans="2:21">
      <c r="B281" s="86" t="s">
        <v>962</v>
      </c>
      <c r="C281" s="83" t="s">
        <v>963</v>
      </c>
      <c r="D281" s="96" t="s">
        <v>30</v>
      </c>
      <c r="E281" s="96" t="s">
        <v>879</v>
      </c>
      <c r="F281" s="83"/>
      <c r="G281" s="96" t="s">
        <v>881</v>
      </c>
      <c r="H281" s="83" t="s">
        <v>882</v>
      </c>
      <c r="I281" s="83" t="s">
        <v>889</v>
      </c>
      <c r="J281" s="83"/>
      <c r="K281" s="93">
        <v>7.3499999999818124</v>
      </c>
      <c r="L281" s="96" t="s">
        <v>135</v>
      </c>
      <c r="M281" s="97">
        <v>5.2499999999999998E-2</v>
      </c>
      <c r="N281" s="97">
        <v>3.6199999999911088E-2</v>
      </c>
      <c r="O281" s="93">
        <v>31620.99</v>
      </c>
      <c r="P281" s="95">
        <v>113.2067</v>
      </c>
      <c r="Q281" s="83"/>
      <c r="R281" s="93">
        <v>123.71476065500001</v>
      </c>
      <c r="S281" s="94">
        <v>2.108066E-5</v>
      </c>
      <c r="T281" s="94">
        <v>2.3420341298715291E-3</v>
      </c>
      <c r="U281" s="94">
        <f>R281/'סכום נכסי הקרן'!$C$42</f>
        <v>6.6871358276687548E-4</v>
      </c>
    </row>
    <row r="282" spans="2:21">
      <c r="B282" s="86" t="s">
        <v>964</v>
      </c>
      <c r="C282" s="83" t="s">
        <v>965</v>
      </c>
      <c r="D282" s="96" t="s">
        <v>30</v>
      </c>
      <c r="E282" s="96" t="s">
        <v>879</v>
      </c>
      <c r="F282" s="83"/>
      <c r="G282" s="141" t="s">
        <v>937</v>
      </c>
      <c r="H282" s="83" t="s">
        <v>882</v>
      </c>
      <c r="I282" s="83" t="s">
        <v>889</v>
      </c>
      <c r="J282" s="83"/>
      <c r="K282" s="93">
        <v>4.5499999999919085</v>
      </c>
      <c r="L282" s="96" t="s">
        <v>135</v>
      </c>
      <c r="M282" s="97">
        <v>4.1250000000000002E-2</v>
      </c>
      <c r="N282" s="97">
        <v>3.7499999999919091E-2</v>
      </c>
      <c r="O282" s="93">
        <v>26350.825000000001</v>
      </c>
      <c r="P282" s="95">
        <v>101.78530000000001</v>
      </c>
      <c r="Q282" s="83"/>
      <c r="R282" s="93">
        <v>92.694326605000001</v>
      </c>
      <c r="S282" s="94">
        <v>6.2001941176470586E-5</v>
      </c>
      <c r="T282" s="94">
        <v>1.7547888013118389E-3</v>
      </c>
      <c r="U282" s="94">
        <f>R282/'סכום נכסי הקרן'!$C$42</f>
        <v>5.0103928519128779E-4</v>
      </c>
    </row>
    <row r="283" spans="2:21">
      <c r="B283" s="86" t="s">
        <v>966</v>
      </c>
      <c r="C283" s="83" t="s">
        <v>967</v>
      </c>
      <c r="D283" s="96" t="s">
        <v>30</v>
      </c>
      <c r="E283" s="96" t="s">
        <v>879</v>
      </c>
      <c r="F283" s="83"/>
      <c r="G283" s="96" t="s">
        <v>968</v>
      </c>
      <c r="H283" s="83" t="s">
        <v>969</v>
      </c>
      <c r="I283" s="83" t="s">
        <v>918</v>
      </c>
      <c r="J283" s="83"/>
      <c r="K283" s="93">
        <v>5.120000000021216</v>
      </c>
      <c r="L283" s="96" t="s">
        <v>135</v>
      </c>
      <c r="M283" s="97">
        <v>5.2499999999999998E-2</v>
      </c>
      <c r="N283" s="97">
        <v>3.2000000000093599E-2</v>
      </c>
      <c r="O283" s="93">
        <v>16495.616450000001</v>
      </c>
      <c r="P283" s="95">
        <v>112.44</v>
      </c>
      <c r="Q283" s="83"/>
      <c r="R283" s="93">
        <v>64.100751447000007</v>
      </c>
      <c r="S283" s="94">
        <v>1.3196493160000001E-5</v>
      </c>
      <c r="T283" s="94">
        <v>1.2134861421907329E-3</v>
      </c>
      <c r="U283" s="94">
        <f>R283/'סכום נכסי הקרן'!$C$42</f>
        <v>3.4648285241976044E-4</v>
      </c>
    </row>
    <row r="284" spans="2:21">
      <c r="B284" s="86" t="s">
        <v>970</v>
      </c>
      <c r="C284" s="83" t="s">
        <v>971</v>
      </c>
      <c r="D284" s="96" t="s">
        <v>30</v>
      </c>
      <c r="E284" s="96" t="s">
        <v>879</v>
      </c>
      <c r="F284" s="83"/>
      <c r="G284" s="96" t="s">
        <v>972</v>
      </c>
      <c r="H284" s="83" t="s">
        <v>882</v>
      </c>
      <c r="I284" s="83" t="s">
        <v>883</v>
      </c>
      <c r="J284" s="83"/>
      <c r="K284" s="93">
        <v>8.0000000001747201E-2</v>
      </c>
      <c r="L284" s="96" t="s">
        <v>135</v>
      </c>
      <c r="M284" s="97">
        <v>5.2499999999999998E-2</v>
      </c>
      <c r="N284" s="97">
        <v>9.9999999995632012E-4</v>
      </c>
      <c r="O284" s="93">
        <v>31411.237432999998</v>
      </c>
      <c r="P284" s="95">
        <v>105.44580000000001</v>
      </c>
      <c r="Q284" s="83"/>
      <c r="R284" s="93">
        <v>114.469082735</v>
      </c>
      <c r="S284" s="94">
        <v>4.8324980666153846E-5</v>
      </c>
      <c r="T284" s="94">
        <v>2.1670049488118439E-3</v>
      </c>
      <c r="U284" s="94">
        <f>R284/'סכום נכסי הקרן'!$C$42</f>
        <v>6.1873805539845294E-4</v>
      </c>
    </row>
    <row r="285" spans="2:21">
      <c r="B285" s="86" t="s">
        <v>973</v>
      </c>
      <c r="C285" s="83" t="s">
        <v>974</v>
      </c>
      <c r="D285" s="96" t="s">
        <v>30</v>
      </c>
      <c r="E285" s="96" t="s">
        <v>879</v>
      </c>
      <c r="F285" s="83"/>
      <c r="G285" s="96" t="s">
        <v>911</v>
      </c>
      <c r="H285" s="83" t="s">
        <v>882</v>
      </c>
      <c r="I285" s="83" t="s">
        <v>883</v>
      </c>
      <c r="J285" s="83"/>
      <c r="K285" s="93">
        <v>4.8500000000287242</v>
      </c>
      <c r="L285" s="96" t="s">
        <v>135</v>
      </c>
      <c r="M285" s="97">
        <v>4.8750000000000002E-2</v>
      </c>
      <c r="N285" s="97">
        <v>3.3800000000150945E-2</v>
      </c>
      <c r="O285" s="93">
        <v>23902.306341</v>
      </c>
      <c r="P285" s="95">
        <v>107.4684</v>
      </c>
      <c r="Q285" s="83"/>
      <c r="R285" s="93">
        <v>88.775724256999993</v>
      </c>
      <c r="S285" s="94">
        <v>3.1869741787999999E-5</v>
      </c>
      <c r="T285" s="94">
        <v>1.6806060571362769E-3</v>
      </c>
      <c r="U285" s="94">
        <f>R285/'סכום נכסי הקרן'!$C$42</f>
        <v>4.7985812134555014E-4</v>
      </c>
    </row>
    <row r="286" spans="2:21">
      <c r="B286" s="86" t="s">
        <v>975</v>
      </c>
      <c r="C286" s="83" t="s">
        <v>976</v>
      </c>
      <c r="D286" s="96" t="s">
        <v>30</v>
      </c>
      <c r="E286" s="96" t="s">
        <v>879</v>
      </c>
      <c r="F286" s="83"/>
      <c r="G286" s="96" t="s">
        <v>977</v>
      </c>
      <c r="H286" s="83" t="s">
        <v>969</v>
      </c>
      <c r="I286" s="83" t="s">
        <v>918</v>
      </c>
      <c r="J286" s="83"/>
      <c r="K286" s="93">
        <v>8.3599999999943755</v>
      </c>
      <c r="L286" s="96" t="s">
        <v>137</v>
      </c>
      <c r="M286" s="97">
        <v>2.8750000000000001E-2</v>
      </c>
      <c r="N286" s="97">
        <v>1.9899999999955169E-2</v>
      </c>
      <c r="O286" s="93">
        <v>26983.2448</v>
      </c>
      <c r="P286" s="95">
        <v>108.71259999999999</v>
      </c>
      <c r="Q286" s="83"/>
      <c r="R286" s="93">
        <v>113.76387654899999</v>
      </c>
      <c r="S286" s="94">
        <v>2.6983244799999999E-5</v>
      </c>
      <c r="T286" s="94">
        <v>2.1536547475305722E-3</v>
      </c>
      <c r="U286" s="94">
        <f>R286/'סכום נכסי הקרן'!$C$42</f>
        <v>6.1492621473584587E-4</v>
      </c>
    </row>
    <row r="287" spans="2:21">
      <c r="B287" s="86" t="s">
        <v>978</v>
      </c>
      <c r="C287" s="83" t="s">
        <v>979</v>
      </c>
      <c r="D287" s="96" t="s">
        <v>30</v>
      </c>
      <c r="E287" s="96" t="s">
        <v>879</v>
      </c>
      <c r="F287" s="83"/>
      <c r="G287" s="96" t="s">
        <v>921</v>
      </c>
      <c r="H287" s="83" t="s">
        <v>882</v>
      </c>
      <c r="I287" s="83" t="s">
        <v>889</v>
      </c>
      <c r="J287" s="83"/>
      <c r="K287" s="93">
        <v>15.909999999945347</v>
      </c>
      <c r="L287" s="96" t="s">
        <v>135</v>
      </c>
      <c r="M287" s="97">
        <v>4.2000000000000003E-2</v>
      </c>
      <c r="N287" s="97">
        <v>4.2199999999832954E-2</v>
      </c>
      <c r="O287" s="93">
        <v>31620.99</v>
      </c>
      <c r="P287" s="95">
        <v>100.79300000000001</v>
      </c>
      <c r="Q287" s="83"/>
      <c r="R287" s="93">
        <v>110.14874882199999</v>
      </c>
      <c r="S287" s="94">
        <v>1.7567216666666667E-5</v>
      </c>
      <c r="T287" s="94">
        <v>2.0852170568649462E-3</v>
      </c>
      <c r="U287" s="94">
        <f>R287/'סכום נכסי הקרן'!$C$42</f>
        <v>5.9538541781167277E-4</v>
      </c>
    </row>
    <row r="288" spans="2:21">
      <c r="B288" s="86" t="s">
        <v>980</v>
      </c>
      <c r="C288" s="83" t="s">
        <v>981</v>
      </c>
      <c r="D288" s="96" t="s">
        <v>30</v>
      </c>
      <c r="E288" s="96" t="s">
        <v>879</v>
      </c>
      <c r="F288" s="83"/>
      <c r="G288" s="96" t="s">
        <v>959</v>
      </c>
      <c r="H288" s="83" t="s">
        <v>882</v>
      </c>
      <c r="I288" s="83" t="s">
        <v>889</v>
      </c>
      <c r="J288" s="83"/>
      <c r="K288" s="93">
        <v>7.6100000000138817</v>
      </c>
      <c r="L288" s="96" t="s">
        <v>135</v>
      </c>
      <c r="M288" s="97">
        <v>4.5999999999999999E-2</v>
      </c>
      <c r="N288" s="97">
        <v>3.3500000000041205E-2</v>
      </c>
      <c r="O288" s="93">
        <v>41570.007487000003</v>
      </c>
      <c r="P288" s="95">
        <v>109.8048</v>
      </c>
      <c r="Q288" s="83"/>
      <c r="R288" s="93">
        <v>157.752072621</v>
      </c>
      <c r="S288" s="94">
        <v>5.1962509358750004E-5</v>
      </c>
      <c r="T288" s="94">
        <v>2.9863917303017632E-3</v>
      </c>
      <c r="U288" s="94">
        <f>R288/'סכום נכסי הקרן'!$C$42</f>
        <v>8.5269496633040413E-4</v>
      </c>
    </row>
    <row r="289" spans="2:21">
      <c r="B289" s="86" t="s">
        <v>982</v>
      </c>
      <c r="C289" s="83" t="s">
        <v>983</v>
      </c>
      <c r="D289" s="96" t="s">
        <v>30</v>
      </c>
      <c r="E289" s="96" t="s">
        <v>879</v>
      </c>
      <c r="F289" s="83"/>
      <c r="G289" s="96" t="s">
        <v>954</v>
      </c>
      <c r="H289" s="83" t="s">
        <v>882</v>
      </c>
      <c r="I289" s="83" t="s">
        <v>889</v>
      </c>
      <c r="J289" s="83"/>
      <c r="K289" s="93">
        <v>7.7599999999979676</v>
      </c>
      <c r="L289" s="96" t="s">
        <v>135</v>
      </c>
      <c r="M289" s="97">
        <v>4.2999999999999997E-2</v>
      </c>
      <c r="N289" s="97">
        <v>3.2500000000000001E-2</v>
      </c>
      <c r="O289" s="93">
        <v>42161.32</v>
      </c>
      <c r="P289" s="95">
        <v>108.0483</v>
      </c>
      <c r="Q289" s="83"/>
      <c r="R289" s="93">
        <v>157.43670993199999</v>
      </c>
      <c r="S289" s="94">
        <v>4.216132E-5</v>
      </c>
      <c r="T289" s="94">
        <v>2.9804216247378383E-3</v>
      </c>
      <c r="U289" s="94">
        <f>R289/'סכום נכסי הקרן'!$C$42</f>
        <v>8.5099034100909513E-4</v>
      </c>
    </row>
    <row r="290" spans="2:21">
      <c r="B290" s="86" t="s">
        <v>984</v>
      </c>
      <c r="C290" s="83" t="s">
        <v>985</v>
      </c>
      <c r="D290" s="96" t="s">
        <v>30</v>
      </c>
      <c r="E290" s="96" t="s">
        <v>879</v>
      </c>
      <c r="F290" s="83"/>
      <c r="G290" s="96" t="s">
        <v>954</v>
      </c>
      <c r="H290" s="83" t="s">
        <v>882</v>
      </c>
      <c r="I290" s="83" t="s">
        <v>889</v>
      </c>
      <c r="J290" s="83"/>
      <c r="K290" s="93">
        <v>7.1099999999447503</v>
      </c>
      <c r="L290" s="96" t="s">
        <v>135</v>
      </c>
      <c r="M290" s="97">
        <v>5.5500000000000001E-2</v>
      </c>
      <c r="N290" s="97">
        <v>3.2699999999878257E-2</v>
      </c>
      <c r="O290" s="93">
        <v>5270.165</v>
      </c>
      <c r="P290" s="95">
        <v>117.2621</v>
      </c>
      <c r="Q290" s="83"/>
      <c r="R290" s="93">
        <v>21.357752638000001</v>
      </c>
      <c r="S290" s="94">
        <v>1.054033E-5</v>
      </c>
      <c r="T290" s="94">
        <v>4.0432188811358356E-4</v>
      </c>
      <c r="U290" s="94">
        <f>R290/'סכום נכסי הקרן'!$C$42</f>
        <v>1.1544474734291492E-4</v>
      </c>
    </row>
    <row r="291" spans="2:21">
      <c r="B291" s="86" t="s">
        <v>986</v>
      </c>
      <c r="C291" s="83" t="s">
        <v>987</v>
      </c>
      <c r="D291" s="96" t="s">
        <v>30</v>
      </c>
      <c r="E291" s="96" t="s">
        <v>879</v>
      </c>
      <c r="F291" s="83"/>
      <c r="G291" s="96" t="s">
        <v>934</v>
      </c>
      <c r="H291" s="83" t="s">
        <v>882</v>
      </c>
      <c r="I291" s="83" t="s">
        <v>889</v>
      </c>
      <c r="J291" s="83"/>
      <c r="K291" s="93">
        <v>2.5399999999975105</v>
      </c>
      <c r="L291" s="96" t="s">
        <v>135</v>
      </c>
      <c r="M291" s="97">
        <v>4.7500000000000001E-2</v>
      </c>
      <c r="N291" s="97">
        <v>3.5399999999909587E-2</v>
      </c>
      <c r="O291" s="93">
        <v>42473.313768</v>
      </c>
      <c r="P291" s="95">
        <v>103.9772</v>
      </c>
      <c r="Q291" s="83"/>
      <c r="R291" s="93">
        <v>152.62584829699998</v>
      </c>
      <c r="S291" s="94">
        <v>4.7192570853333331E-5</v>
      </c>
      <c r="T291" s="94">
        <v>2.8893475921518631E-3</v>
      </c>
      <c r="U291" s="94">
        <f>R291/'סכום נכסי הקרן'!$C$42</f>
        <v>8.2498626111512051E-4</v>
      </c>
    </row>
    <row r="292" spans="2:21">
      <c r="B292" s="86" t="s">
        <v>988</v>
      </c>
      <c r="C292" s="83" t="s">
        <v>989</v>
      </c>
      <c r="D292" s="96" t="s">
        <v>30</v>
      </c>
      <c r="E292" s="96" t="s">
        <v>879</v>
      </c>
      <c r="F292" s="83"/>
      <c r="G292" s="96" t="s">
        <v>911</v>
      </c>
      <c r="H292" s="83" t="s">
        <v>882</v>
      </c>
      <c r="I292" s="83" t="s">
        <v>883</v>
      </c>
      <c r="J292" s="83"/>
      <c r="K292" s="93">
        <v>4.71000000001942</v>
      </c>
      <c r="L292" s="96" t="s">
        <v>135</v>
      </c>
      <c r="M292" s="97">
        <v>3.5159999999999997E-2</v>
      </c>
      <c r="N292" s="97">
        <v>3.2600000000153749E-2</v>
      </c>
      <c r="O292" s="93">
        <v>28213.301310999999</v>
      </c>
      <c r="P292" s="95">
        <v>101.39279999999999</v>
      </c>
      <c r="Q292" s="83"/>
      <c r="R292" s="93">
        <v>98.86322134800001</v>
      </c>
      <c r="S292" s="94">
        <v>2.8213301311000001E-5</v>
      </c>
      <c r="T292" s="94">
        <v>1.8715716488491765E-3</v>
      </c>
      <c r="U292" s="94">
        <f>R292/'סכום נכסי הקרן'!$C$42</f>
        <v>5.3438392154237912E-4</v>
      </c>
    </row>
    <row r="293" spans="2:21">
      <c r="B293" s="86" t="s">
        <v>990</v>
      </c>
      <c r="C293" s="83" t="s">
        <v>991</v>
      </c>
      <c r="D293" s="96" t="s">
        <v>30</v>
      </c>
      <c r="E293" s="96" t="s">
        <v>879</v>
      </c>
      <c r="F293" s="83"/>
      <c r="G293" s="96" t="s">
        <v>911</v>
      </c>
      <c r="H293" s="83" t="s">
        <v>882</v>
      </c>
      <c r="I293" s="83" t="s">
        <v>883</v>
      </c>
      <c r="J293" s="83"/>
      <c r="K293" s="93">
        <v>6.1499999999970507</v>
      </c>
      <c r="L293" s="96" t="s">
        <v>135</v>
      </c>
      <c r="M293" s="97">
        <v>4.2999999999999997E-2</v>
      </c>
      <c r="N293" s="97">
        <v>3.4399999999952809E-2</v>
      </c>
      <c r="O293" s="93">
        <v>13807.8323</v>
      </c>
      <c r="P293" s="95">
        <v>106.57769999999999</v>
      </c>
      <c r="Q293" s="83"/>
      <c r="R293" s="93">
        <v>50.858748820999999</v>
      </c>
      <c r="S293" s="94">
        <v>1.1046265839999999E-5</v>
      </c>
      <c r="T293" s="94">
        <v>9.6280286128113985E-4</v>
      </c>
      <c r="U293" s="94">
        <f>R293/'סכום נכסי הקרן'!$C$42</f>
        <v>2.7490604968289999E-4</v>
      </c>
    </row>
    <row r="294" spans="2:21">
      <c r="B294" s="86" t="s">
        <v>992</v>
      </c>
      <c r="C294" s="83" t="s">
        <v>993</v>
      </c>
      <c r="D294" s="96" t="s">
        <v>30</v>
      </c>
      <c r="E294" s="96" t="s">
        <v>879</v>
      </c>
      <c r="F294" s="83"/>
      <c r="G294" s="96" t="s">
        <v>911</v>
      </c>
      <c r="H294" s="83" t="s">
        <v>969</v>
      </c>
      <c r="I294" s="83" t="s">
        <v>918</v>
      </c>
      <c r="J294" s="83"/>
      <c r="K294" s="93">
        <v>3.6300000000239341</v>
      </c>
      <c r="L294" s="96" t="s">
        <v>135</v>
      </c>
      <c r="M294" s="97">
        <v>6.25E-2</v>
      </c>
      <c r="N294" s="97">
        <v>4.1600000000204022E-2</v>
      </c>
      <c r="O294" s="93">
        <v>19605.013800000001</v>
      </c>
      <c r="P294" s="95">
        <v>112.8502</v>
      </c>
      <c r="Q294" s="83"/>
      <c r="R294" s="93">
        <v>76.461586459000003</v>
      </c>
      <c r="S294" s="94">
        <v>3.9210027600000003E-5</v>
      </c>
      <c r="T294" s="94">
        <v>1.4474881102545568E-3</v>
      </c>
      <c r="U294" s="94">
        <f>R294/'סכום נכסי הקרן'!$C$42</f>
        <v>4.1329669276590579E-4</v>
      </c>
    </row>
    <row r="295" spans="2:21">
      <c r="B295" s="86" t="s">
        <v>994</v>
      </c>
      <c r="C295" s="83" t="s">
        <v>995</v>
      </c>
      <c r="D295" s="96" t="s">
        <v>30</v>
      </c>
      <c r="E295" s="96" t="s">
        <v>879</v>
      </c>
      <c r="F295" s="83"/>
      <c r="G295" s="96" t="s">
        <v>934</v>
      </c>
      <c r="H295" s="83" t="s">
        <v>882</v>
      </c>
      <c r="I295" s="83" t="s">
        <v>883</v>
      </c>
      <c r="J295" s="83"/>
      <c r="K295" s="93">
        <v>5.9999999999742828</v>
      </c>
      <c r="L295" s="96" t="s">
        <v>135</v>
      </c>
      <c r="M295" s="97">
        <v>5.2999999999999999E-2</v>
      </c>
      <c r="N295" s="97">
        <v>4.9099999999771979E-2</v>
      </c>
      <c r="O295" s="93">
        <v>32622.321349999998</v>
      </c>
      <c r="P295" s="95">
        <v>103.4688</v>
      </c>
      <c r="Q295" s="83"/>
      <c r="R295" s="93">
        <v>116.65360042600001</v>
      </c>
      <c r="S295" s="94">
        <v>2.1748214233333333E-5</v>
      </c>
      <c r="T295" s="94">
        <v>2.2083598765710107E-3</v>
      </c>
      <c r="U295" s="94">
        <f>R295/'סכום נכסי הקרן'!$C$42</f>
        <v>6.3054599686018342E-4</v>
      </c>
    </row>
    <row r="296" spans="2:21">
      <c r="B296" s="86" t="s">
        <v>996</v>
      </c>
      <c r="C296" s="83" t="s">
        <v>997</v>
      </c>
      <c r="D296" s="96" t="s">
        <v>30</v>
      </c>
      <c r="E296" s="96" t="s">
        <v>879</v>
      </c>
      <c r="F296" s="83"/>
      <c r="G296" s="96" t="s">
        <v>934</v>
      </c>
      <c r="H296" s="83" t="s">
        <v>882</v>
      </c>
      <c r="I296" s="83" t="s">
        <v>883</v>
      </c>
      <c r="J296" s="83"/>
      <c r="K296" s="93">
        <v>5.5100000000619245</v>
      </c>
      <c r="L296" s="96" t="s">
        <v>135</v>
      </c>
      <c r="M296" s="97">
        <v>5.8749999999999997E-2</v>
      </c>
      <c r="N296" s="97">
        <v>4.3900000000306062E-2</v>
      </c>
      <c r="O296" s="93">
        <v>7378.2309999999998</v>
      </c>
      <c r="P296" s="95">
        <v>110.19410000000001</v>
      </c>
      <c r="Q296" s="83"/>
      <c r="R296" s="93">
        <v>28.098583226000002</v>
      </c>
      <c r="S296" s="94">
        <v>6.1485258333333334E-6</v>
      </c>
      <c r="T296" s="94">
        <v>5.3193200688351323E-4</v>
      </c>
      <c r="U296" s="94">
        <f>R296/'סכום נכסי הקרן'!$C$42</f>
        <v>1.5188086013544162E-4</v>
      </c>
    </row>
    <row r="297" spans="2:21">
      <c r="B297" s="86" t="s">
        <v>998</v>
      </c>
      <c r="C297" s="83" t="s">
        <v>999</v>
      </c>
      <c r="D297" s="96" t="s">
        <v>30</v>
      </c>
      <c r="E297" s="96" t="s">
        <v>879</v>
      </c>
      <c r="F297" s="83"/>
      <c r="G297" s="96" t="s">
        <v>972</v>
      </c>
      <c r="H297" s="83" t="s">
        <v>882</v>
      </c>
      <c r="I297" s="83" t="s">
        <v>889</v>
      </c>
      <c r="J297" s="83"/>
      <c r="K297" s="93">
        <v>7.1499999999741908</v>
      </c>
      <c r="L297" s="96" t="s">
        <v>137</v>
      </c>
      <c r="M297" s="97">
        <v>4.6249999999999999E-2</v>
      </c>
      <c r="N297" s="97">
        <v>2.8299999999948384E-2</v>
      </c>
      <c r="O297" s="93">
        <v>23821.145800000002</v>
      </c>
      <c r="P297" s="95">
        <v>115.33710000000001</v>
      </c>
      <c r="Q297" s="83"/>
      <c r="R297" s="93">
        <v>106.55201698499999</v>
      </c>
      <c r="S297" s="94">
        <v>1.5880763866666667E-5</v>
      </c>
      <c r="T297" s="94">
        <v>2.0171276173053419E-3</v>
      </c>
      <c r="U297" s="94">
        <f>R297/'סכום נכסי הקרן'!$C$42</f>
        <v>5.7594405592213053E-4</v>
      </c>
    </row>
    <row r="298" spans="2:21">
      <c r="B298" s="86" t="s">
        <v>1000</v>
      </c>
      <c r="C298" s="83" t="s">
        <v>1001</v>
      </c>
      <c r="D298" s="96" t="s">
        <v>30</v>
      </c>
      <c r="E298" s="96" t="s">
        <v>879</v>
      </c>
      <c r="F298" s="83"/>
      <c r="G298" s="96" t="s">
        <v>977</v>
      </c>
      <c r="H298" s="83" t="s">
        <v>1002</v>
      </c>
      <c r="I298" s="83" t="s">
        <v>883</v>
      </c>
      <c r="J298" s="83"/>
      <c r="K298" s="93">
        <v>7.0699999999861429</v>
      </c>
      <c r="L298" s="96" t="s">
        <v>137</v>
      </c>
      <c r="M298" s="97">
        <v>3.125E-2</v>
      </c>
      <c r="N298" s="97">
        <v>2.7499999999920664E-2</v>
      </c>
      <c r="O298" s="93">
        <v>23715.7425</v>
      </c>
      <c r="P298" s="95">
        <v>102.7824</v>
      </c>
      <c r="Q298" s="83"/>
      <c r="R298" s="93">
        <v>94.533464433000006</v>
      </c>
      <c r="S298" s="94">
        <v>3.162099E-5</v>
      </c>
      <c r="T298" s="94">
        <v>1.7896053708133998E-3</v>
      </c>
      <c r="U298" s="94">
        <f>R298/'סכום נכסי הקרן'!$C$42</f>
        <v>5.1098034994097959E-4</v>
      </c>
    </row>
    <row r="299" spans="2:21">
      <c r="B299" s="86" t="s">
        <v>1003</v>
      </c>
      <c r="C299" s="83" t="s">
        <v>1004</v>
      </c>
      <c r="D299" s="96" t="s">
        <v>30</v>
      </c>
      <c r="E299" s="96" t="s">
        <v>879</v>
      </c>
      <c r="F299" s="83"/>
      <c r="G299" s="96" t="s">
        <v>911</v>
      </c>
      <c r="H299" s="83" t="s">
        <v>1005</v>
      </c>
      <c r="I299" s="83" t="s">
        <v>918</v>
      </c>
      <c r="J299" s="83"/>
      <c r="K299" s="93">
        <v>6.6300000000425658</v>
      </c>
      <c r="L299" s="96" t="s">
        <v>135</v>
      </c>
      <c r="M299" s="97">
        <v>7.0000000000000007E-2</v>
      </c>
      <c r="N299" s="97">
        <v>4.6700000000283765E-2</v>
      </c>
      <c r="O299" s="93">
        <v>11699.766299999999</v>
      </c>
      <c r="P299" s="95">
        <v>118.5286</v>
      </c>
      <c r="Q299" s="83"/>
      <c r="R299" s="93">
        <v>47.926301191999997</v>
      </c>
      <c r="S299" s="94">
        <v>1.5599688399999999E-5</v>
      </c>
      <c r="T299" s="94">
        <v>9.072889323464094E-4</v>
      </c>
      <c r="U299" s="94">
        <f>R299/'סכום נכסי הקרן'!$C$42</f>
        <v>2.5905533348798035E-4</v>
      </c>
    </row>
    <row r="300" spans="2:21">
      <c r="B300" s="86" t="s">
        <v>1006</v>
      </c>
      <c r="C300" s="83" t="s">
        <v>1007</v>
      </c>
      <c r="D300" s="96" t="s">
        <v>30</v>
      </c>
      <c r="E300" s="96" t="s">
        <v>879</v>
      </c>
      <c r="F300" s="83"/>
      <c r="G300" s="96" t="s">
        <v>881</v>
      </c>
      <c r="H300" s="83" t="s">
        <v>1005</v>
      </c>
      <c r="I300" s="83" t="s">
        <v>918</v>
      </c>
      <c r="J300" s="83"/>
      <c r="K300" s="93">
        <v>3.5900000000020604</v>
      </c>
      <c r="L300" s="96" t="s">
        <v>135</v>
      </c>
      <c r="M300" s="97">
        <v>7.0000000000000007E-2</v>
      </c>
      <c r="N300" s="97">
        <v>2.8700000000020601E-2</v>
      </c>
      <c r="O300" s="93">
        <v>30448.905304</v>
      </c>
      <c r="P300" s="95">
        <v>115.316</v>
      </c>
      <c r="Q300" s="83"/>
      <c r="R300" s="93">
        <v>121.348660525</v>
      </c>
      <c r="S300" s="94">
        <v>2.4360488430552111E-5</v>
      </c>
      <c r="T300" s="94">
        <v>2.2972416796431614E-3</v>
      </c>
      <c r="U300" s="94">
        <f>R300/'סכום נכסי הקרן'!$C$42</f>
        <v>6.5592413640865293E-4</v>
      </c>
    </row>
    <row r="301" spans="2:21">
      <c r="B301" s="86" t="s">
        <v>1008</v>
      </c>
      <c r="C301" s="83" t="s">
        <v>1009</v>
      </c>
      <c r="D301" s="96" t="s">
        <v>30</v>
      </c>
      <c r="E301" s="96" t="s">
        <v>879</v>
      </c>
      <c r="F301" s="83"/>
      <c r="G301" s="96" t="s">
        <v>881</v>
      </c>
      <c r="H301" s="83" t="s">
        <v>1005</v>
      </c>
      <c r="I301" s="83" t="s">
        <v>918</v>
      </c>
      <c r="J301" s="83"/>
      <c r="K301" s="93">
        <v>6.0200000000173164</v>
      </c>
      <c r="L301" s="96" t="s">
        <v>135</v>
      </c>
      <c r="M301" s="97">
        <v>5.1249999999999997E-2</v>
      </c>
      <c r="N301" s="97">
        <v>3.4000000000147378E-2</v>
      </c>
      <c r="O301" s="93">
        <v>14229.4455</v>
      </c>
      <c r="P301" s="95">
        <v>110.384</v>
      </c>
      <c r="Q301" s="83"/>
      <c r="R301" s="93">
        <v>54.283499552999999</v>
      </c>
      <c r="S301" s="94">
        <v>9.4862969999999994E-6</v>
      </c>
      <c r="T301" s="94">
        <v>1.0276365404490939E-3</v>
      </c>
      <c r="U301" s="94">
        <f>R301/'סכום נכסי הקרן'!$C$42</f>
        <v>2.9341780462591567E-4</v>
      </c>
    </row>
    <row r="302" spans="2:21">
      <c r="B302" s="86" t="s">
        <v>1010</v>
      </c>
      <c r="C302" s="83" t="s">
        <v>1011</v>
      </c>
      <c r="D302" s="96" t="s">
        <v>30</v>
      </c>
      <c r="E302" s="96" t="s">
        <v>879</v>
      </c>
      <c r="F302" s="83"/>
      <c r="G302" s="96" t="s">
        <v>916</v>
      </c>
      <c r="H302" s="83" t="s">
        <v>1002</v>
      </c>
      <c r="I302" s="83" t="s">
        <v>889</v>
      </c>
      <c r="J302" s="83"/>
      <c r="K302" s="93">
        <v>6.7600000001668263</v>
      </c>
      <c r="L302" s="96" t="s">
        <v>135</v>
      </c>
      <c r="M302" s="97">
        <v>4.6249999999999999E-2</v>
      </c>
      <c r="N302" s="97">
        <v>3.8400000001459732E-2</v>
      </c>
      <c r="O302" s="93">
        <v>2635.0825</v>
      </c>
      <c r="P302" s="95">
        <v>105.3143</v>
      </c>
      <c r="Q302" s="83"/>
      <c r="R302" s="93">
        <v>9.5908132150000007</v>
      </c>
      <c r="S302" s="94">
        <v>7.5288071428571432E-7</v>
      </c>
      <c r="T302" s="94">
        <v>1.8156290942025982E-4</v>
      </c>
      <c r="U302" s="94">
        <f>R302/'סכום נכסי הקרן'!$C$42</f>
        <v>5.1841082120634898E-5</v>
      </c>
    </row>
    <row r="303" spans="2:21">
      <c r="B303" s="86" t="s">
        <v>1012</v>
      </c>
      <c r="C303" s="83" t="s">
        <v>1013</v>
      </c>
      <c r="D303" s="96" t="s">
        <v>30</v>
      </c>
      <c r="E303" s="96" t="s">
        <v>879</v>
      </c>
      <c r="F303" s="83"/>
      <c r="G303" s="96" t="s">
        <v>881</v>
      </c>
      <c r="H303" s="83" t="s">
        <v>1005</v>
      </c>
      <c r="I303" s="83" t="s">
        <v>918</v>
      </c>
      <c r="J303" s="83"/>
      <c r="K303" s="93">
        <v>0.19999999999537577</v>
      </c>
      <c r="L303" s="96" t="s">
        <v>135</v>
      </c>
      <c r="M303" s="97">
        <v>0.05</v>
      </c>
      <c r="N303" s="97">
        <v>1.310000000020578E-2</v>
      </c>
      <c r="O303" s="93">
        <v>12253.133625</v>
      </c>
      <c r="P303" s="95">
        <v>102.1332</v>
      </c>
      <c r="Q303" s="83"/>
      <c r="R303" s="93">
        <v>43.250181781000002</v>
      </c>
      <c r="S303" s="94">
        <v>1.1149348157415833E-5</v>
      </c>
      <c r="T303" s="94">
        <v>8.1876569390716399E-4</v>
      </c>
      <c r="U303" s="94">
        <f>R303/'סכום נכסי הקרן'!$C$42</f>
        <v>2.3377957376278735E-4</v>
      </c>
    </row>
    <row r="304" spans="2:21">
      <c r="B304" s="86" t="s">
        <v>1014</v>
      </c>
      <c r="C304" s="83" t="s">
        <v>1015</v>
      </c>
      <c r="D304" s="96" t="s">
        <v>30</v>
      </c>
      <c r="E304" s="96" t="s">
        <v>879</v>
      </c>
      <c r="F304" s="83"/>
      <c r="G304" s="96" t="s">
        <v>898</v>
      </c>
      <c r="H304" s="83" t="s">
        <v>1005</v>
      </c>
      <c r="I304" s="83" t="s">
        <v>918</v>
      </c>
      <c r="J304" s="83"/>
      <c r="K304" s="93">
        <v>6.5899999999892742</v>
      </c>
      <c r="L304" s="96" t="s">
        <v>135</v>
      </c>
      <c r="M304" s="97">
        <v>4.4999999999999998E-2</v>
      </c>
      <c r="N304" s="97">
        <v>3.2199999999951434E-2</v>
      </c>
      <c r="O304" s="93">
        <v>26350.825000000001</v>
      </c>
      <c r="P304" s="95">
        <v>108.527</v>
      </c>
      <c r="Q304" s="83"/>
      <c r="R304" s="93">
        <v>98.833858034000002</v>
      </c>
      <c r="S304" s="94">
        <v>3.5134433333333334E-5</v>
      </c>
      <c r="T304" s="94">
        <v>1.8710157743262814E-3</v>
      </c>
      <c r="U304" s="94">
        <f>R304/'סכום נכסי הקרן'!$C$42</f>
        <v>5.342252044515252E-4</v>
      </c>
    </row>
    <row r="305" spans="2:21">
      <c r="B305" s="86" t="s">
        <v>1016</v>
      </c>
      <c r="C305" s="83" t="s">
        <v>1017</v>
      </c>
      <c r="D305" s="96" t="s">
        <v>30</v>
      </c>
      <c r="E305" s="96" t="s">
        <v>879</v>
      </c>
      <c r="F305" s="83"/>
      <c r="G305" s="96" t="s">
        <v>934</v>
      </c>
      <c r="H305" s="83" t="s">
        <v>1005</v>
      </c>
      <c r="I305" s="83" t="s">
        <v>918</v>
      </c>
      <c r="J305" s="83"/>
      <c r="K305" s="93">
        <v>5.730000000012005</v>
      </c>
      <c r="L305" s="96" t="s">
        <v>135</v>
      </c>
      <c r="M305" s="97">
        <v>0.06</v>
      </c>
      <c r="N305" s="97">
        <v>5.0200000000101518E-2</v>
      </c>
      <c r="O305" s="93">
        <v>33212.579830000002</v>
      </c>
      <c r="P305" s="95">
        <v>108.1367</v>
      </c>
      <c r="Q305" s="83"/>
      <c r="R305" s="93">
        <v>124.12215958699998</v>
      </c>
      <c r="S305" s="94">
        <v>4.4283439773333339E-5</v>
      </c>
      <c r="T305" s="94">
        <v>2.3497465661092543E-3</v>
      </c>
      <c r="U305" s="94">
        <f>R305/'סכום נכסי הקרן'!$C$42</f>
        <v>6.7091569024370953E-4</v>
      </c>
    </row>
    <row r="306" spans="2:21">
      <c r="B306" s="86" t="s">
        <v>1018</v>
      </c>
      <c r="C306" s="83" t="s">
        <v>1019</v>
      </c>
      <c r="D306" s="96" t="s">
        <v>30</v>
      </c>
      <c r="E306" s="96" t="s">
        <v>879</v>
      </c>
      <c r="F306" s="83"/>
      <c r="G306" s="96" t="s">
        <v>968</v>
      </c>
      <c r="H306" s="83" t="s">
        <v>1005</v>
      </c>
      <c r="I306" s="83" t="s">
        <v>918</v>
      </c>
      <c r="J306" s="83"/>
      <c r="K306" s="93">
        <v>3.9499999999870834</v>
      </c>
      <c r="L306" s="96" t="s">
        <v>135</v>
      </c>
      <c r="M306" s="97">
        <v>5.2499999999999998E-2</v>
      </c>
      <c r="N306" s="97">
        <v>3.159999999986627E-2</v>
      </c>
      <c r="O306" s="93">
        <v>17502.217965</v>
      </c>
      <c r="P306" s="95">
        <v>108.795</v>
      </c>
      <c r="Q306" s="83"/>
      <c r="R306" s="93">
        <v>65.807555442999998</v>
      </c>
      <c r="S306" s="94">
        <v>2.9170363275E-5</v>
      </c>
      <c r="T306" s="94">
        <v>1.2457975106197638E-3</v>
      </c>
      <c r="U306" s="94">
        <f>R306/'סכום נכסי הקרן'!$C$42</f>
        <v>3.5570861504665395E-4</v>
      </c>
    </row>
    <row r="307" spans="2:21">
      <c r="B307" s="86" t="s">
        <v>1020</v>
      </c>
      <c r="C307" s="83" t="s">
        <v>1021</v>
      </c>
      <c r="D307" s="96" t="s">
        <v>30</v>
      </c>
      <c r="E307" s="96" t="s">
        <v>879</v>
      </c>
      <c r="F307" s="83"/>
      <c r="G307" s="96" t="s">
        <v>972</v>
      </c>
      <c r="H307" s="83" t="s">
        <v>1005</v>
      </c>
      <c r="I307" s="83" t="s">
        <v>918</v>
      </c>
      <c r="J307" s="83"/>
      <c r="K307" s="93">
        <v>1.8799999999922632</v>
      </c>
      <c r="L307" s="96" t="s">
        <v>135</v>
      </c>
      <c r="M307" s="97">
        <v>5.5960000000000003E-2</v>
      </c>
      <c r="N307" s="97">
        <v>2.8699999999924675E-2</v>
      </c>
      <c r="O307" s="93">
        <v>26350.825000000001</v>
      </c>
      <c r="P307" s="95">
        <v>107.8712</v>
      </c>
      <c r="Q307" s="83"/>
      <c r="R307" s="93">
        <v>98.236621002000007</v>
      </c>
      <c r="S307" s="94">
        <v>1.8822017857142858E-5</v>
      </c>
      <c r="T307" s="94">
        <v>1.8597095283685511E-3</v>
      </c>
      <c r="U307" s="94">
        <f>R307/'סכום נכסי הקרן'!$C$42</f>
        <v>5.3099696787477983E-4</v>
      </c>
    </row>
    <row r="308" spans="2:21">
      <c r="B308" s="86" t="s">
        <v>1022</v>
      </c>
      <c r="C308" s="83" t="s">
        <v>1023</v>
      </c>
      <c r="D308" s="96" t="s">
        <v>30</v>
      </c>
      <c r="E308" s="96" t="s">
        <v>879</v>
      </c>
      <c r="F308" s="83"/>
      <c r="G308" s="96" t="s">
        <v>881</v>
      </c>
      <c r="H308" s="83" t="s">
        <v>1002</v>
      </c>
      <c r="I308" s="83" t="s">
        <v>889</v>
      </c>
      <c r="J308" s="83"/>
      <c r="K308" s="93">
        <v>5.5599999999841705</v>
      </c>
      <c r="L308" s="96" t="s">
        <v>135</v>
      </c>
      <c r="M308" s="97">
        <v>5.1249999999999997E-2</v>
      </c>
      <c r="N308" s="97">
        <v>4.8999999999830395E-2</v>
      </c>
      <c r="O308" s="93">
        <v>25296.792000000001</v>
      </c>
      <c r="P308" s="95">
        <v>101.16670000000001</v>
      </c>
      <c r="Q308" s="83"/>
      <c r="R308" s="93">
        <v>88.445728365000008</v>
      </c>
      <c r="S308" s="94">
        <v>4.5994167272727273E-5</v>
      </c>
      <c r="T308" s="94">
        <v>1.6743589315896608E-3</v>
      </c>
      <c r="U308" s="94">
        <f>R308/'סכום נכסי הקרן'!$C$42</f>
        <v>4.7807439938651045E-4</v>
      </c>
    </row>
    <row r="309" spans="2:21">
      <c r="B309" s="86" t="s">
        <v>1024</v>
      </c>
      <c r="C309" s="83" t="s">
        <v>1025</v>
      </c>
      <c r="D309" s="96" t="s">
        <v>30</v>
      </c>
      <c r="E309" s="96" t="s">
        <v>879</v>
      </c>
      <c r="F309" s="83"/>
      <c r="G309" s="96" t="s">
        <v>968</v>
      </c>
      <c r="H309" s="83" t="s">
        <v>1002</v>
      </c>
      <c r="I309" s="83" t="s">
        <v>883</v>
      </c>
      <c r="J309" s="83"/>
      <c r="K309" s="93">
        <v>4.2299999999919802</v>
      </c>
      <c r="L309" s="96" t="s">
        <v>137</v>
      </c>
      <c r="M309" s="97">
        <v>0.03</v>
      </c>
      <c r="N309" s="97">
        <v>1.6200000000016271E-2</v>
      </c>
      <c r="O309" s="93">
        <v>20764.450099999998</v>
      </c>
      <c r="P309" s="95">
        <v>106.84820000000001</v>
      </c>
      <c r="Q309" s="83"/>
      <c r="R309" s="93">
        <v>86.043466702999993</v>
      </c>
      <c r="S309" s="94">
        <v>4.1528900199999998E-5</v>
      </c>
      <c r="T309" s="94">
        <v>1.6288819103231725E-3</v>
      </c>
      <c r="U309" s="94">
        <f>R309/'סכום נכסי הקרן'!$C$42</f>
        <v>4.6508948962930424E-4</v>
      </c>
    </row>
    <row r="310" spans="2:21">
      <c r="B310" s="86" t="s">
        <v>1026</v>
      </c>
      <c r="C310" s="83" t="s">
        <v>1027</v>
      </c>
      <c r="D310" s="96" t="s">
        <v>30</v>
      </c>
      <c r="E310" s="96" t="s">
        <v>879</v>
      </c>
      <c r="F310" s="83"/>
      <c r="G310" s="96" t="s">
        <v>1028</v>
      </c>
      <c r="H310" s="83" t="s">
        <v>1002</v>
      </c>
      <c r="I310" s="83" t="s">
        <v>883</v>
      </c>
      <c r="J310" s="83"/>
      <c r="K310" s="93">
        <v>1.7099999999953137</v>
      </c>
      <c r="L310" s="96" t="s">
        <v>135</v>
      </c>
      <c r="M310" s="97">
        <v>4.1250000000000002E-2</v>
      </c>
      <c r="N310" s="97">
        <v>2.439999999986462E-2</v>
      </c>
      <c r="O310" s="93">
        <v>21265.115774999998</v>
      </c>
      <c r="P310" s="95">
        <v>104.5321</v>
      </c>
      <c r="Q310" s="83"/>
      <c r="R310" s="93">
        <v>76.822969716000003</v>
      </c>
      <c r="S310" s="94">
        <v>3.5441859624999996E-5</v>
      </c>
      <c r="T310" s="94">
        <v>1.454329427469876E-3</v>
      </c>
      <c r="U310" s="94">
        <f>R310/'סכום נכסי הקרן'!$C$42</f>
        <v>4.1525007238900791E-4</v>
      </c>
    </row>
    <row r="311" spans="2:21">
      <c r="B311" s="86" t="s">
        <v>1029</v>
      </c>
      <c r="C311" s="83" t="s">
        <v>1030</v>
      </c>
      <c r="D311" s="96" t="s">
        <v>30</v>
      </c>
      <c r="E311" s="96" t="s">
        <v>879</v>
      </c>
      <c r="F311" s="83"/>
      <c r="G311" s="96" t="s">
        <v>881</v>
      </c>
      <c r="H311" s="83" t="s">
        <v>1002</v>
      </c>
      <c r="I311" s="83" t="s">
        <v>889</v>
      </c>
      <c r="J311" s="83"/>
      <c r="K311" s="93">
        <v>5.6100000000130894</v>
      </c>
      <c r="L311" s="96" t="s">
        <v>135</v>
      </c>
      <c r="M311" s="97">
        <v>6.4899999999999999E-2</v>
      </c>
      <c r="N311" s="97">
        <v>5.3600000000108929E-2</v>
      </c>
      <c r="O311" s="93">
        <v>30530.065844999997</v>
      </c>
      <c r="P311" s="95">
        <v>107.8847</v>
      </c>
      <c r="Q311" s="83"/>
      <c r="R311" s="93">
        <v>113.831199091</v>
      </c>
      <c r="S311" s="94">
        <v>1.2934111939350032E-5</v>
      </c>
      <c r="T311" s="94">
        <v>2.1549292251291951E-3</v>
      </c>
      <c r="U311" s="94">
        <f>R311/'סכום נכסי הקרן'!$C$42</f>
        <v>6.1529011228552755E-4</v>
      </c>
    </row>
    <row r="312" spans="2:21">
      <c r="B312" s="86" t="s">
        <v>1031</v>
      </c>
      <c r="C312" s="83" t="s">
        <v>1032</v>
      </c>
      <c r="D312" s="96" t="s">
        <v>30</v>
      </c>
      <c r="E312" s="96" t="s">
        <v>879</v>
      </c>
      <c r="F312" s="83"/>
      <c r="G312" s="96" t="s">
        <v>911</v>
      </c>
      <c r="H312" s="83" t="s">
        <v>1002</v>
      </c>
      <c r="I312" s="83" t="s">
        <v>883</v>
      </c>
      <c r="J312" s="83"/>
      <c r="K312" s="93">
        <v>4.4399999999865845</v>
      </c>
      <c r="L312" s="96" t="s">
        <v>135</v>
      </c>
      <c r="M312" s="97">
        <v>3.7539999999999997E-2</v>
      </c>
      <c r="N312" s="97">
        <v>3.2599999999931357E-2</v>
      </c>
      <c r="O312" s="93">
        <v>36153.331899999997</v>
      </c>
      <c r="P312" s="95">
        <v>102.6082</v>
      </c>
      <c r="Q312" s="83"/>
      <c r="R312" s="93">
        <v>128.20480298799998</v>
      </c>
      <c r="S312" s="94">
        <v>4.820444253333333E-5</v>
      </c>
      <c r="T312" s="94">
        <v>2.4270347581941197E-3</v>
      </c>
      <c r="U312" s="94">
        <f>R312/'סכום נכסי הקרן'!$C$42</f>
        <v>6.9298354278925711E-4</v>
      </c>
    </row>
    <row r="313" spans="2:21">
      <c r="B313" s="86" t="s">
        <v>1033</v>
      </c>
      <c r="C313" s="83" t="s">
        <v>1034</v>
      </c>
      <c r="D313" s="96" t="s">
        <v>30</v>
      </c>
      <c r="E313" s="96" t="s">
        <v>879</v>
      </c>
      <c r="F313" s="83"/>
      <c r="G313" s="96" t="s">
        <v>881</v>
      </c>
      <c r="H313" s="83" t="s">
        <v>1002</v>
      </c>
      <c r="I313" s="83" t="s">
        <v>889</v>
      </c>
      <c r="J313" s="83"/>
      <c r="K313" s="93">
        <v>4.6700000000121076</v>
      </c>
      <c r="L313" s="96" t="s">
        <v>137</v>
      </c>
      <c r="M313" s="97">
        <v>4.4999999999999998E-2</v>
      </c>
      <c r="N313" s="97">
        <v>1.3900000000010683E-2</v>
      </c>
      <c r="O313" s="93">
        <v>24438.809138000001</v>
      </c>
      <c r="P313" s="95">
        <v>118.5042</v>
      </c>
      <c r="Q313" s="83"/>
      <c r="R313" s="93">
        <v>112.31662179200001</v>
      </c>
      <c r="S313" s="94">
        <v>2.4438809138000002E-5</v>
      </c>
      <c r="T313" s="94">
        <v>2.1262568847568233E-3</v>
      </c>
      <c r="U313" s="94">
        <f>R313/'סכום נכסי הקרן'!$C$42</f>
        <v>6.0710338980690518E-4</v>
      </c>
    </row>
    <row r="314" spans="2:21">
      <c r="B314" s="86" t="s">
        <v>1035</v>
      </c>
      <c r="C314" s="83" t="s">
        <v>1036</v>
      </c>
      <c r="D314" s="96" t="s">
        <v>30</v>
      </c>
      <c r="E314" s="96" t="s">
        <v>879</v>
      </c>
      <c r="F314" s="83"/>
      <c r="G314" s="96" t="s">
        <v>968</v>
      </c>
      <c r="H314" s="83" t="s">
        <v>1002</v>
      </c>
      <c r="I314" s="83" t="s">
        <v>883</v>
      </c>
      <c r="J314" s="83"/>
      <c r="K314" s="93">
        <v>3.8</v>
      </c>
      <c r="L314" s="96" t="s">
        <v>137</v>
      </c>
      <c r="M314" s="97">
        <v>4.2500000000000003E-2</v>
      </c>
      <c r="N314" s="97">
        <v>1.4100000000035924E-2</v>
      </c>
      <c r="O314" s="93">
        <v>12542.992700000001</v>
      </c>
      <c r="P314" s="95">
        <v>114.4438</v>
      </c>
      <c r="Q314" s="83"/>
      <c r="R314" s="93">
        <v>55.670325080000005</v>
      </c>
      <c r="S314" s="94">
        <v>4.1809975666666666E-5</v>
      </c>
      <c r="T314" s="94">
        <v>1.0538904223562713E-3</v>
      </c>
      <c r="U314" s="94">
        <f>R314/'סכום נכסי הקרן'!$C$42</f>
        <v>3.0091399232350921E-4</v>
      </c>
    </row>
    <row r="315" spans="2:21">
      <c r="B315" s="86" t="s">
        <v>1037</v>
      </c>
      <c r="C315" s="83" t="s">
        <v>1038</v>
      </c>
      <c r="D315" s="96" t="s">
        <v>30</v>
      </c>
      <c r="E315" s="96" t="s">
        <v>879</v>
      </c>
      <c r="F315" s="83"/>
      <c r="G315" s="96" t="s">
        <v>949</v>
      </c>
      <c r="H315" s="83" t="s">
        <v>1002</v>
      </c>
      <c r="I315" s="83" t="s">
        <v>883</v>
      </c>
      <c r="J315" s="83"/>
      <c r="K315" s="93">
        <v>8.19999999998638</v>
      </c>
      <c r="L315" s="96" t="s">
        <v>135</v>
      </c>
      <c r="M315" s="97">
        <v>3.7999999999999999E-2</v>
      </c>
      <c r="N315" s="97">
        <v>3.809999999985017E-2</v>
      </c>
      <c r="O315" s="93">
        <v>21080.66</v>
      </c>
      <c r="P315" s="95">
        <v>100.774</v>
      </c>
      <c r="Q315" s="83"/>
      <c r="R315" s="93">
        <v>73.418656810000002</v>
      </c>
      <c r="S315" s="94">
        <v>5.270165E-5</v>
      </c>
      <c r="T315" s="94">
        <v>1.3898826551332405E-3</v>
      </c>
      <c r="U315" s="94">
        <f>R315/'סכום נכסי הקרן'!$C$42</f>
        <v>3.9684878972736E-4</v>
      </c>
    </row>
    <row r="316" spans="2:21">
      <c r="B316" s="86" t="s">
        <v>1039</v>
      </c>
      <c r="C316" s="83" t="s">
        <v>1040</v>
      </c>
      <c r="D316" s="96" t="s">
        <v>30</v>
      </c>
      <c r="E316" s="96" t="s">
        <v>879</v>
      </c>
      <c r="F316" s="83"/>
      <c r="G316" s="96" t="s">
        <v>898</v>
      </c>
      <c r="H316" s="83" t="s">
        <v>1005</v>
      </c>
      <c r="I316" s="83" t="s">
        <v>918</v>
      </c>
      <c r="J316" s="83"/>
      <c r="K316" s="93">
        <v>7.999999999598538E-2</v>
      </c>
      <c r="L316" s="96" t="s">
        <v>135</v>
      </c>
      <c r="M316" s="97">
        <v>4.6249999999999999E-2</v>
      </c>
      <c r="N316" s="97">
        <v>4.0999999999824363E-3</v>
      </c>
      <c r="O316" s="93">
        <v>22541.549738000002</v>
      </c>
      <c r="P316" s="95">
        <v>102.3168</v>
      </c>
      <c r="Q316" s="83"/>
      <c r="R316" s="93">
        <v>79.708492354000001</v>
      </c>
      <c r="S316" s="94">
        <v>3.0055399650666669E-5</v>
      </c>
      <c r="T316" s="94">
        <v>1.5089550231945344E-3</v>
      </c>
      <c r="U316" s="94">
        <f>R316/'סכום נכסי הקרן'!$C$42</f>
        <v>4.3084714561774648E-4</v>
      </c>
    </row>
    <row r="317" spans="2:21">
      <c r="B317" s="86" t="s">
        <v>1041</v>
      </c>
      <c r="C317" s="83" t="s">
        <v>1042</v>
      </c>
      <c r="D317" s="96" t="s">
        <v>30</v>
      </c>
      <c r="E317" s="96" t="s">
        <v>879</v>
      </c>
      <c r="F317" s="83"/>
      <c r="G317" s="96" t="s">
        <v>927</v>
      </c>
      <c r="H317" s="83" t="s">
        <v>1002</v>
      </c>
      <c r="I317" s="83" t="s">
        <v>889</v>
      </c>
      <c r="J317" s="83"/>
      <c r="K317" s="93">
        <v>4.2199999999939672</v>
      </c>
      <c r="L317" s="96" t="s">
        <v>135</v>
      </c>
      <c r="M317" s="97">
        <v>6.2539999999999998E-2</v>
      </c>
      <c r="N317" s="97">
        <v>4.0599999999894415E-2</v>
      </c>
      <c r="O317" s="93">
        <v>34783.089</v>
      </c>
      <c r="P317" s="95">
        <v>110.30840000000001</v>
      </c>
      <c r="Q317" s="83"/>
      <c r="R317" s="93">
        <v>132.60209984000002</v>
      </c>
      <c r="S317" s="94">
        <v>2.6756222307692307E-5</v>
      </c>
      <c r="T317" s="94">
        <v>2.5102796293156849E-3</v>
      </c>
      <c r="U317" s="94">
        <f>R317/'סכום נכסי הקרן'!$C$42</f>
        <v>7.1675218702234604E-4</v>
      </c>
    </row>
    <row r="318" spans="2:21">
      <c r="B318" s="86" t="s">
        <v>1043</v>
      </c>
      <c r="C318" s="83" t="s">
        <v>1044</v>
      </c>
      <c r="D318" s="96" t="s">
        <v>30</v>
      </c>
      <c r="E318" s="96" t="s">
        <v>879</v>
      </c>
      <c r="F318" s="83"/>
      <c r="G318" s="96" t="s">
        <v>881</v>
      </c>
      <c r="H318" s="83" t="s">
        <v>1045</v>
      </c>
      <c r="I318" s="83" t="s">
        <v>889</v>
      </c>
      <c r="J318" s="83"/>
      <c r="K318" s="93">
        <v>6.5599999999960996</v>
      </c>
      <c r="L318" s="96" t="s">
        <v>135</v>
      </c>
      <c r="M318" s="97">
        <v>4.4999999999999998E-2</v>
      </c>
      <c r="N318" s="97">
        <v>4.0700000000019498E-2</v>
      </c>
      <c r="O318" s="93">
        <v>28564.294300000001</v>
      </c>
      <c r="P318" s="95">
        <v>103.90600000000001</v>
      </c>
      <c r="Q318" s="83"/>
      <c r="R318" s="93">
        <v>102.57413404</v>
      </c>
      <c r="S318" s="94">
        <v>1.9042862866666669E-5</v>
      </c>
      <c r="T318" s="94">
        <v>1.9418226369416482E-3</v>
      </c>
      <c r="U318" s="94">
        <f>R318/'סכום נכסי הקרן'!$C$42</f>
        <v>5.5444246353416769E-4</v>
      </c>
    </row>
    <row r="319" spans="2:21">
      <c r="B319" s="86" t="s">
        <v>1046</v>
      </c>
      <c r="C319" s="83" t="s">
        <v>1047</v>
      </c>
      <c r="D319" s="96" t="s">
        <v>30</v>
      </c>
      <c r="E319" s="96" t="s">
        <v>879</v>
      </c>
      <c r="F319" s="83"/>
      <c r="G319" s="96" t="s">
        <v>934</v>
      </c>
      <c r="H319" s="83" t="s">
        <v>1045</v>
      </c>
      <c r="I319" s="83" t="s">
        <v>883</v>
      </c>
      <c r="J319" s="83"/>
      <c r="K319" s="93">
        <v>5.1200000000151782</v>
      </c>
      <c r="L319" s="96" t="s">
        <v>138</v>
      </c>
      <c r="M319" s="97">
        <v>0.06</v>
      </c>
      <c r="N319" s="97">
        <v>3.8800000000157979E-2</v>
      </c>
      <c r="O319" s="93">
        <v>24980.5821</v>
      </c>
      <c r="P319" s="95">
        <v>113.3723</v>
      </c>
      <c r="Q319" s="83"/>
      <c r="R319" s="93">
        <v>129.13557744199997</v>
      </c>
      <c r="S319" s="94">
        <v>1.9984465680000001E-5</v>
      </c>
      <c r="T319" s="94">
        <v>2.4446551741165137E-3</v>
      </c>
      <c r="U319" s="94">
        <f>R319/'סכום נכסי הקרן'!$C$42</f>
        <v>6.9801464430525114E-4</v>
      </c>
    </row>
    <row r="320" spans="2:21">
      <c r="B320" s="86" t="s">
        <v>1048</v>
      </c>
      <c r="C320" s="83" t="s">
        <v>1049</v>
      </c>
      <c r="D320" s="96" t="s">
        <v>30</v>
      </c>
      <c r="E320" s="96" t="s">
        <v>879</v>
      </c>
      <c r="F320" s="83"/>
      <c r="G320" s="96" t="s">
        <v>934</v>
      </c>
      <c r="H320" s="83" t="s">
        <v>1045</v>
      </c>
      <c r="I320" s="83" t="s">
        <v>883</v>
      </c>
      <c r="J320" s="83"/>
      <c r="K320" s="93">
        <v>5.2100000000139728</v>
      </c>
      <c r="L320" s="96" t="s">
        <v>137</v>
      </c>
      <c r="M320" s="97">
        <v>0.05</v>
      </c>
      <c r="N320" s="97">
        <v>2.3600000000180827E-2</v>
      </c>
      <c r="O320" s="93">
        <v>10540.33</v>
      </c>
      <c r="P320" s="95">
        <v>119.05159999999999</v>
      </c>
      <c r="Q320" s="83"/>
      <c r="R320" s="93">
        <v>48.665339392</v>
      </c>
      <c r="S320" s="94">
        <v>1.054033E-5</v>
      </c>
      <c r="T320" s="94">
        <v>9.2127960474891772E-4</v>
      </c>
      <c r="U320" s="94">
        <f>R320/'סכום נכסי הקרן'!$C$42</f>
        <v>2.6305004584006387E-4</v>
      </c>
    </row>
    <row r="321" spans="2:21">
      <c r="B321" s="86" t="s">
        <v>1050</v>
      </c>
      <c r="C321" s="83" t="s">
        <v>1051</v>
      </c>
      <c r="D321" s="96" t="s">
        <v>30</v>
      </c>
      <c r="E321" s="96" t="s">
        <v>879</v>
      </c>
      <c r="F321" s="83"/>
      <c r="G321" s="96" t="s">
        <v>1052</v>
      </c>
      <c r="H321" s="83" t="s">
        <v>1053</v>
      </c>
      <c r="I321" s="83" t="s">
        <v>918</v>
      </c>
      <c r="J321" s="83"/>
      <c r="K321" s="93">
        <v>4.4399999999894879</v>
      </c>
      <c r="L321" s="96" t="s">
        <v>135</v>
      </c>
      <c r="M321" s="97">
        <v>4.8750000000000002E-2</v>
      </c>
      <c r="N321" s="97">
        <v>3.9299999999961588E-2</v>
      </c>
      <c r="O321" s="93">
        <v>26350.825000000001</v>
      </c>
      <c r="P321" s="95">
        <v>108.63590000000001</v>
      </c>
      <c r="Q321" s="83"/>
      <c r="R321" s="93">
        <v>98.933046766000004</v>
      </c>
      <c r="S321" s="94">
        <v>2.6350825E-5</v>
      </c>
      <c r="T321" s="94">
        <v>1.8728935081909616E-3</v>
      </c>
      <c r="U321" s="94">
        <f>R321/'סכום נכסי הקרן'!$C$42</f>
        <v>5.3476134785102459E-4</v>
      </c>
    </row>
    <row r="322" spans="2:21">
      <c r="B322" s="86" t="s">
        <v>1054</v>
      </c>
      <c r="C322" s="83" t="s">
        <v>1055</v>
      </c>
      <c r="D322" s="96" t="s">
        <v>30</v>
      </c>
      <c r="E322" s="96" t="s">
        <v>879</v>
      </c>
      <c r="F322" s="83"/>
      <c r="G322" s="96" t="s">
        <v>911</v>
      </c>
      <c r="H322" s="83" t="s">
        <v>1045</v>
      </c>
      <c r="I322" s="83" t="s">
        <v>883</v>
      </c>
      <c r="J322" s="83"/>
      <c r="K322" s="93">
        <v>3.5399999999958771</v>
      </c>
      <c r="L322" s="96" t="s">
        <v>135</v>
      </c>
      <c r="M322" s="97">
        <v>7.0000000000000007E-2</v>
      </c>
      <c r="N322" s="97">
        <v>4.4100000000028353E-2</v>
      </c>
      <c r="O322" s="93">
        <v>20026.627</v>
      </c>
      <c r="P322" s="95">
        <v>112.1427</v>
      </c>
      <c r="Q322" s="83"/>
      <c r="R322" s="93">
        <v>77.616208157999992</v>
      </c>
      <c r="S322" s="94">
        <v>8.0106508000000005E-6</v>
      </c>
      <c r="T322" s="94">
        <v>1.4693461602708297E-3</v>
      </c>
      <c r="U322" s="94">
        <f>R322/'סכום נכסי הקרן'!$C$42</f>
        <v>4.1953775251488612E-4</v>
      </c>
    </row>
    <row r="323" spans="2:21">
      <c r="B323" s="86" t="s">
        <v>1056</v>
      </c>
      <c r="C323" s="83" t="s">
        <v>1057</v>
      </c>
      <c r="D323" s="96" t="s">
        <v>30</v>
      </c>
      <c r="E323" s="96" t="s">
        <v>879</v>
      </c>
      <c r="F323" s="83"/>
      <c r="G323" s="96" t="s">
        <v>972</v>
      </c>
      <c r="H323" s="83" t="s">
        <v>1058</v>
      </c>
      <c r="I323" s="83" t="s">
        <v>918</v>
      </c>
      <c r="J323" s="83"/>
      <c r="K323" s="93">
        <v>0.73000000000395837</v>
      </c>
      <c r="L323" s="96" t="s">
        <v>135</v>
      </c>
      <c r="M323" s="97">
        <v>0.05</v>
      </c>
      <c r="N323" s="97">
        <v>3.2800000000064326E-2</v>
      </c>
      <c r="O323" s="93">
        <v>22556.306200000003</v>
      </c>
      <c r="P323" s="95">
        <v>103.70610000000001</v>
      </c>
      <c r="Q323" s="83"/>
      <c r="R323" s="93">
        <v>80.843678115999992</v>
      </c>
      <c r="S323" s="94">
        <v>2.2556306200000003E-5</v>
      </c>
      <c r="T323" s="94">
        <v>1.5304451330591308E-3</v>
      </c>
      <c r="U323" s="94">
        <f>R323/'סכום נכסי הקרן'!$C$42</f>
        <v>4.3698314858128844E-4</v>
      </c>
    </row>
    <row r="324" spans="2:21">
      <c r="B324" s="86" t="s">
        <v>1059</v>
      </c>
      <c r="C324" s="83" t="s">
        <v>1060</v>
      </c>
      <c r="D324" s="96" t="s">
        <v>30</v>
      </c>
      <c r="E324" s="96" t="s">
        <v>879</v>
      </c>
      <c r="F324" s="83"/>
      <c r="G324" s="96" t="s">
        <v>911</v>
      </c>
      <c r="H324" s="83" t="s">
        <v>894</v>
      </c>
      <c r="I324" s="83" t="s">
        <v>883</v>
      </c>
      <c r="J324" s="83"/>
      <c r="K324" s="93">
        <v>4.7300000000217368</v>
      </c>
      <c r="L324" s="96" t="s">
        <v>135</v>
      </c>
      <c r="M324" s="97">
        <v>7.2499999999999995E-2</v>
      </c>
      <c r="N324" s="97">
        <v>4.8500000000120752E-2</v>
      </c>
      <c r="O324" s="93">
        <v>10540.33</v>
      </c>
      <c r="P324" s="95">
        <v>113.667</v>
      </c>
      <c r="Q324" s="83"/>
      <c r="R324" s="93">
        <v>41.405910570000003</v>
      </c>
      <c r="S324" s="94">
        <v>7.0268866666666667E-6</v>
      </c>
      <c r="T324" s="94">
        <v>7.8385194474713666E-4</v>
      </c>
      <c r="U324" s="94">
        <f>R324/'סכום נכסי הקרן'!$C$42</f>
        <v>2.2381076161319386E-4</v>
      </c>
    </row>
    <row r="325" spans="2:21">
      <c r="B325" s="86" t="s">
        <v>1061</v>
      </c>
      <c r="C325" s="83" t="s">
        <v>1062</v>
      </c>
      <c r="D325" s="96" t="s">
        <v>30</v>
      </c>
      <c r="E325" s="96" t="s">
        <v>879</v>
      </c>
      <c r="F325" s="83"/>
      <c r="G325" s="96" t="s">
        <v>937</v>
      </c>
      <c r="H325" s="83" t="s">
        <v>894</v>
      </c>
      <c r="I325" s="83" t="s">
        <v>883</v>
      </c>
      <c r="J325" s="83"/>
      <c r="K325" s="93">
        <v>3.1000000000060868</v>
      </c>
      <c r="L325" s="96" t="s">
        <v>135</v>
      </c>
      <c r="M325" s="97">
        <v>7.4999999999999997E-2</v>
      </c>
      <c r="N325" s="97">
        <v>4.4799999999987829E-2</v>
      </c>
      <c r="O325" s="93">
        <v>8432.2639999999992</v>
      </c>
      <c r="P325" s="95">
        <v>112.75579999999999</v>
      </c>
      <c r="Q325" s="83"/>
      <c r="R325" s="93">
        <v>32.859197148</v>
      </c>
      <c r="S325" s="94">
        <v>4.2161319999999994E-6</v>
      </c>
      <c r="T325" s="94">
        <v>6.2205480407792331E-4</v>
      </c>
      <c r="U325" s="94">
        <f>R325/'סכום נכסי הקרן'!$C$42</f>
        <v>1.7761333680270196E-4</v>
      </c>
    </row>
    <row r="326" spans="2:21">
      <c r="B326" s="86" t="s">
        <v>1063</v>
      </c>
      <c r="C326" s="83" t="s">
        <v>1064</v>
      </c>
      <c r="D326" s="96" t="s">
        <v>30</v>
      </c>
      <c r="E326" s="96" t="s">
        <v>879</v>
      </c>
      <c r="F326" s="83"/>
      <c r="G326" s="96" t="s">
        <v>916</v>
      </c>
      <c r="H326" s="83" t="s">
        <v>894</v>
      </c>
      <c r="I326" s="83" t="s">
        <v>883</v>
      </c>
      <c r="J326" s="83"/>
      <c r="K326" s="93">
        <v>6.849999999966756</v>
      </c>
      <c r="L326" s="96" t="s">
        <v>135</v>
      </c>
      <c r="M326" s="97">
        <v>5.8749999999999997E-2</v>
      </c>
      <c r="N326" s="97">
        <v>3.7399999999797033E-2</v>
      </c>
      <c r="O326" s="93">
        <v>21080.66</v>
      </c>
      <c r="P326" s="95">
        <v>117.6726</v>
      </c>
      <c r="Q326" s="83"/>
      <c r="R326" s="93">
        <v>85.730089401000001</v>
      </c>
      <c r="S326" s="94">
        <v>2.108066E-5</v>
      </c>
      <c r="T326" s="94">
        <v>1.6229493899599979E-3</v>
      </c>
      <c r="U326" s="94">
        <f>R326/'סכום נכסי הקרן'!$C$42</f>
        <v>4.6339559589125124E-4</v>
      </c>
    </row>
    <row r="327" spans="2:21">
      <c r="B327" s="86" t="s">
        <v>1065</v>
      </c>
      <c r="C327" s="83" t="s">
        <v>1066</v>
      </c>
      <c r="D327" s="96" t="s">
        <v>30</v>
      </c>
      <c r="E327" s="96" t="s">
        <v>879</v>
      </c>
      <c r="F327" s="83"/>
      <c r="G327" s="96" t="s">
        <v>911</v>
      </c>
      <c r="H327" s="83" t="s">
        <v>894</v>
      </c>
      <c r="I327" s="83" t="s">
        <v>883</v>
      </c>
      <c r="J327" s="83"/>
      <c r="K327" s="93">
        <v>4.7799999999943745</v>
      </c>
      <c r="L327" s="96" t="s">
        <v>135</v>
      </c>
      <c r="M327" s="97">
        <v>7.4999999999999997E-2</v>
      </c>
      <c r="N327" s="97">
        <v>4.9899999999940631E-2</v>
      </c>
      <c r="O327" s="93">
        <v>24769.7755</v>
      </c>
      <c r="P327" s="95">
        <v>112.14449999999999</v>
      </c>
      <c r="Q327" s="83"/>
      <c r="R327" s="93">
        <v>96.000563743000001</v>
      </c>
      <c r="S327" s="94">
        <v>1.6513183666666666E-5</v>
      </c>
      <c r="T327" s="94">
        <v>1.8173789092152794E-3</v>
      </c>
      <c r="U327" s="94">
        <f>R327/'סכום נכסי הקרן'!$C$42</f>
        <v>5.1891044034143544E-4</v>
      </c>
    </row>
    <row r="328" spans="2:21">
      <c r="B328" s="86" t="s">
        <v>1067</v>
      </c>
      <c r="C328" s="83" t="s">
        <v>1068</v>
      </c>
      <c r="D328" s="96" t="s">
        <v>30</v>
      </c>
      <c r="E328" s="96" t="s">
        <v>879</v>
      </c>
      <c r="F328" s="83"/>
      <c r="G328" s="96" t="s">
        <v>937</v>
      </c>
      <c r="H328" s="83" t="s">
        <v>1058</v>
      </c>
      <c r="I328" s="83" t="s">
        <v>918</v>
      </c>
      <c r="J328" s="83"/>
      <c r="K328" s="93">
        <v>2.3199999999804111</v>
      </c>
      <c r="L328" s="96" t="s">
        <v>135</v>
      </c>
      <c r="M328" s="97">
        <v>6.5000000000000002E-2</v>
      </c>
      <c r="N328" s="97">
        <v>4.3599999999167471E-2</v>
      </c>
      <c r="O328" s="93">
        <v>2108.0659999999998</v>
      </c>
      <c r="P328" s="95">
        <v>112.1112</v>
      </c>
      <c r="Q328" s="83"/>
      <c r="R328" s="93">
        <v>8.1678322380000008</v>
      </c>
      <c r="S328" s="94">
        <v>2.8107546666666665E-6</v>
      </c>
      <c r="T328" s="94">
        <v>1.5462457161281209E-4</v>
      </c>
      <c r="U328" s="94">
        <f>R328/'סכום נכסי הקרן'!$C$42</f>
        <v>4.4149463899003386E-5</v>
      </c>
    </row>
    <row r="329" spans="2:21">
      <c r="B329" s="86" t="s">
        <v>1069</v>
      </c>
      <c r="C329" s="83" t="s">
        <v>1070</v>
      </c>
      <c r="D329" s="96" t="s">
        <v>30</v>
      </c>
      <c r="E329" s="96" t="s">
        <v>879</v>
      </c>
      <c r="F329" s="83"/>
      <c r="G329" s="96" t="s">
        <v>937</v>
      </c>
      <c r="H329" s="83" t="s">
        <v>1058</v>
      </c>
      <c r="I329" s="83" t="s">
        <v>918</v>
      </c>
      <c r="J329" s="83"/>
      <c r="K329" s="93">
        <v>3.5199999999873839</v>
      </c>
      <c r="L329" s="96" t="s">
        <v>135</v>
      </c>
      <c r="M329" s="97">
        <v>6.8750000000000006E-2</v>
      </c>
      <c r="N329" s="97">
        <v>4.6299999999784472E-2</v>
      </c>
      <c r="O329" s="93">
        <v>24242.758999999998</v>
      </c>
      <c r="P329" s="95">
        <v>113.53</v>
      </c>
      <c r="Q329" s="83"/>
      <c r="R329" s="93">
        <v>95.118846535000003</v>
      </c>
      <c r="S329" s="94">
        <v>3.2323678666666663E-5</v>
      </c>
      <c r="T329" s="94">
        <v>1.8006871920499389E-3</v>
      </c>
      <c r="U329" s="94">
        <f>R329/'סכום נכסי הקרן'!$C$42</f>
        <v>5.1414450723832634E-4</v>
      </c>
    </row>
    <row r="330" spans="2:21">
      <c r="B330" s="86" t="s">
        <v>1071</v>
      </c>
      <c r="C330" s="83" t="s">
        <v>1072</v>
      </c>
      <c r="D330" s="96" t="s">
        <v>30</v>
      </c>
      <c r="E330" s="96" t="s">
        <v>879</v>
      </c>
      <c r="F330" s="83"/>
      <c r="G330" s="96" t="s">
        <v>1073</v>
      </c>
      <c r="H330" s="83" t="s">
        <v>1058</v>
      </c>
      <c r="I330" s="83" t="s">
        <v>918</v>
      </c>
      <c r="J330" s="83"/>
      <c r="K330" s="93">
        <v>1.4699999999985178</v>
      </c>
      <c r="L330" s="96" t="s">
        <v>135</v>
      </c>
      <c r="M330" s="97">
        <v>4.6249999999999999E-2</v>
      </c>
      <c r="N330" s="97">
        <v>2.8899999999822158E-2</v>
      </c>
      <c r="O330" s="93">
        <v>21950.237225000001</v>
      </c>
      <c r="P330" s="95">
        <v>106.73480000000001</v>
      </c>
      <c r="Q330" s="83"/>
      <c r="R330" s="93">
        <v>80.969044695999997</v>
      </c>
      <c r="S330" s="94">
        <v>1.4633491483333334E-5</v>
      </c>
      <c r="T330" s="94">
        <v>1.5328184376474498E-3</v>
      </c>
      <c r="U330" s="94">
        <f>R330/'סכום נכסי הקרן'!$C$42</f>
        <v>4.3766079071895394E-4</v>
      </c>
    </row>
    <row r="331" spans="2:21">
      <c r="B331" s="86" t="s">
        <v>1074</v>
      </c>
      <c r="C331" s="83" t="s">
        <v>1075</v>
      </c>
      <c r="D331" s="96" t="s">
        <v>30</v>
      </c>
      <c r="E331" s="96" t="s">
        <v>879</v>
      </c>
      <c r="F331" s="83"/>
      <c r="G331" s="96" t="s">
        <v>1073</v>
      </c>
      <c r="H331" s="83" t="s">
        <v>1058</v>
      </c>
      <c r="I331" s="83" t="s">
        <v>918</v>
      </c>
      <c r="J331" s="83"/>
      <c r="K331" s="93">
        <v>7.9999999989090423E-2</v>
      </c>
      <c r="L331" s="96" t="s">
        <v>135</v>
      </c>
      <c r="M331" s="97">
        <v>4.6249999999999999E-2</v>
      </c>
      <c r="N331" s="97">
        <v>2.9000000001159149E-3</v>
      </c>
      <c r="O331" s="93">
        <v>4149.7279209999997</v>
      </c>
      <c r="P331" s="95">
        <v>102.26300000000001</v>
      </c>
      <c r="Q331" s="83"/>
      <c r="R331" s="93">
        <v>14.666002926999999</v>
      </c>
      <c r="S331" s="94">
        <v>8.2994558419999988E-6</v>
      </c>
      <c r="T331" s="94">
        <v>2.776409154572578E-4</v>
      </c>
      <c r="U331" s="94">
        <f>R331/'סכום נכסי הקרן'!$C$42</f>
        <v>7.9273930695571227E-5</v>
      </c>
    </row>
    <row r="332" spans="2:21">
      <c r="B332" s="86" t="s">
        <v>1076</v>
      </c>
      <c r="C332" s="83" t="s">
        <v>1077</v>
      </c>
      <c r="D332" s="96" t="s">
        <v>30</v>
      </c>
      <c r="E332" s="96" t="s">
        <v>879</v>
      </c>
      <c r="F332" s="83"/>
      <c r="G332" s="96" t="s">
        <v>940</v>
      </c>
      <c r="H332" s="83" t="s">
        <v>1058</v>
      </c>
      <c r="I332" s="83" t="s">
        <v>918</v>
      </c>
      <c r="J332" s="83"/>
      <c r="K332" s="93">
        <v>4.4099999999864083</v>
      </c>
      <c r="L332" s="96" t="s">
        <v>135</v>
      </c>
      <c r="M332" s="97">
        <v>4.8750000000000002E-2</v>
      </c>
      <c r="N332" s="97">
        <v>3.4599999999842167E-2</v>
      </c>
      <c r="O332" s="93">
        <v>24182.679119</v>
      </c>
      <c r="P332" s="95">
        <v>109.1601</v>
      </c>
      <c r="Q332" s="83"/>
      <c r="R332" s="93">
        <v>91.230944563999984</v>
      </c>
      <c r="S332" s="94">
        <v>6.909336891142857E-5</v>
      </c>
      <c r="T332" s="94">
        <v>1.7270856342288042E-3</v>
      </c>
      <c r="U332" s="94">
        <f>R332/'סכום נכסי הקרן'!$C$42</f>
        <v>4.9312928769048214E-4</v>
      </c>
    </row>
    <row r="333" spans="2:21">
      <c r="B333" s="86" t="s">
        <v>1078</v>
      </c>
      <c r="C333" s="83" t="s">
        <v>1079</v>
      </c>
      <c r="D333" s="96" t="s">
        <v>30</v>
      </c>
      <c r="E333" s="96" t="s">
        <v>879</v>
      </c>
      <c r="F333" s="83"/>
      <c r="G333" s="96" t="s">
        <v>940</v>
      </c>
      <c r="H333" s="83" t="s">
        <v>1080</v>
      </c>
      <c r="I333" s="83" t="s">
        <v>918</v>
      </c>
      <c r="J333" s="83"/>
      <c r="K333" s="93">
        <v>2.2999999999935046</v>
      </c>
      <c r="L333" s="96" t="s">
        <v>135</v>
      </c>
      <c r="M333" s="97">
        <v>0.05</v>
      </c>
      <c r="N333" s="97">
        <v>2.7299999999954534E-2</v>
      </c>
      <c r="O333" s="93">
        <v>21080.66</v>
      </c>
      <c r="P333" s="95">
        <v>105.6628</v>
      </c>
      <c r="Q333" s="83"/>
      <c r="R333" s="93">
        <v>76.980364195000007</v>
      </c>
      <c r="S333" s="94">
        <v>2.8107546666666667E-5</v>
      </c>
      <c r="T333" s="94">
        <v>1.4573090496242552E-3</v>
      </c>
      <c r="U333" s="94">
        <f>R333/'סכום נכסי הקרן'!$C$42</f>
        <v>4.1610083445977914E-4</v>
      </c>
    </row>
    <row r="334" spans="2:21">
      <c r="B334" s="86" t="s">
        <v>1081</v>
      </c>
      <c r="C334" s="83" t="s">
        <v>1082</v>
      </c>
      <c r="D334" s="96" t="s">
        <v>30</v>
      </c>
      <c r="E334" s="96" t="s">
        <v>879</v>
      </c>
      <c r="F334" s="83"/>
      <c r="G334" s="96" t="s">
        <v>911</v>
      </c>
      <c r="H334" s="83" t="s">
        <v>1083</v>
      </c>
      <c r="I334" s="83" t="s">
        <v>883</v>
      </c>
      <c r="J334" s="83"/>
      <c r="K334" s="93">
        <v>3.8199999999710097</v>
      </c>
      <c r="L334" s="96" t="s">
        <v>135</v>
      </c>
      <c r="M334" s="97">
        <v>0.08</v>
      </c>
      <c r="N334" s="97">
        <v>4.9199999999468516E-2</v>
      </c>
      <c r="O334" s="93">
        <v>8537.6672999999992</v>
      </c>
      <c r="P334" s="95">
        <v>112.22929999999999</v>
      </c>
      <c r="Q334" s="83"/>
      <c r="R334" s="93">
        <v>33.114587078</v>
      </c>
      <c r="S334" s="94">
        <v>4.2688336499999996E-6</v>
      </c>
      <c r="T334" s="94">
        <v>6.2688957019086517E-4</v>
      </c>
      <c r="U334" s="94">
        <f>R334/'סכום נכסי הקרן'!$C$42</f>
        <v>1.7899379224867043E-4</v>
      </c>
    </row>
    <row r="335" spans="2:21">
      <c r="B335" s="86" t="s">
        <v>1084</v>
      </c>
      <c r="C335" s="83" t="s">
        <v>1085</v>
      </c>
      <c r="D335" s="96" t="s">
        <v>30</v>
      </c>
      <c r="E335" s="96" t="s">
        <v>879</v>
      </c>
      <c r="F335" s="83"/>
      <c r="G335" s="96" t="s">
        <v>911</v>
      </c>
      <c r="H335" s="83" t="s">
        <v>1083</v>
      </c>
      <c r="I335" s="83" t="s">
        <v>883</v>
      </c>
      <c r="J335" s="83"/>
      <c r="K335" s="93">
        <v>3.2700000000007461</v>
      </c>
      <c r="L335" s="96" t="s">
        <v>135</v>
      </c>
      <c r="M335" s="97">
        <v>7.7499999999999999E-2</v>
      </c>
      <c r="N335" s="97">
        <v>4.969999999995775E-2</v>
      </c>
      <c r="O335" s="93">
        <v>21291.4666</v>
      </c>
      <c r="P335" s="95">
        <v>109.3349</v>
      </c>
      <c r="Q335" s="83"/>
      <c r="R335" s="93">
        <v>80.452249121999998</v>
      </c>
      <c r="S335" s="94">
        <v>8.5165866399999997E-6</v>
      </c>
      <c r="T335" s="94">
        <v>1.5230350224262877E-3</v>
      </c>
      <c r="U335" s="94">
        <f>R335/'סכום נכסי הקרן'!$C$42</f>
        <v>4.3486736317629125E-4</v>
      </c>
    </row>
    <row r="336" spans="2:21">
      <c r="B336" s="86" t="s">
        <v>1086</v>
      </c>
      <c r="C336" s="83" t="s">
        <v>1087</v>
      </c>
      <c r="D336" s="96" t="s">
        <v>30</v>
      </c>
      <c r="E336" s="96" t="s">
        <v>879</v>
      </c>
      <c r="F336" s="83"/>
      <c r="G336" s="96" t="s">
        <v>1088</v>
      </c>
      <c r="H336" s="83" t="s">
        <v>1080</v>
      </c>
      <c r="I336" s="83" t="s">
        <v>918</v>
      </c>
      <c r="J336" s="83"/>
      <c r="K336" s="93">
        <v>6.4499999999743087</v>
      </c>
      <c r="L336" s="96" t="s">
        <v>135</v>
      </c>
      <c r="M336" s="97">
        <v>4.7500000000000001E-2</v>
      </c>
      <c r="N336" s="97">
        <v>4.3799999999790923E-2</v>
      </c>
      <c r="O336" s="93">
        <v>31620.99</v>
      </c>
      <c r="P336" s="95">
        <v>103.2903</v>
      </c>
      <c r="Q336" s="83"/>
      <c r="R336" s="93">
        <v>112.87785782200001</v>
      </c>
      <c r="S336" s="94">
        <v>1.0367537704918034E-5</v>
      </c>
      <c r="T336" s="94">
        <v>2.1368815986568821E-3</v>
      </c>
      <c r="U336" s="94">
        <f>R336/'סכום נכסי הקרן'!$C$42</f>
        <v>6.101370306951236E-4</v>
      </c>
    </row>
    <row r="337" spans="2:21">
      <c r="B337" s="86" t="s">
        <v>1089</v>
      </c>
      <c r="C337" s="83" t="s">
        <v>1090</v>
      </c>
      <c r="D337" s="96" t="s">
        <v>30</v>
      </c>
      <c r="E337" s="96" t="s">
        <v>879</v>
      </c>
      <c r="F337" s="83"/>
      <c r="G337" s="96" t="s">
        <v>911</v>
      </c>
      <c r="H337" s="83" t="s">
        <v>1083</v>
      </c>
      <c r="I337" s="83" t="s">
        <v>883</v>
      </c>
      <c r="J337" s="83"/>
      <c r="K337" s="93">
        <v>4.5799999999824328</v>
      </c>
      <c r="L337" s="96" t="s">
        <v>135</v>
      </c>
      <c r="M337" s="97">
        <v>0.08</v>
      </c>
      <c r="N337" s="97">
        <v>4.8499999999828153E-2</v>
      </c>
      <c r="O337" s="93">
        <v>26350.825000000001</v>
      </c>
      <c r="P337" s="95">
        <v>115.015</v>
      </c>
      <c r="Q337" s="83"/>
      <c r="R337" s="93">
        <v>104.74237914800001</v>
      </c>
      <c r="S337" s="94">
        <v>2.2913760869565218E-5</v>
      </c>
      <c r="T337" s="94">
        <v>1.9828695097479109E-3</v>
      </c>
      <c r="U337" s="94">
        <f>R337/'סכום נכסי הקרן'!$C$42</f>
        <v>5.6616244704147799E-4</v>
      </c>
    </row>
    <row r="338" spans="2:21">
      <c r="B338" s="86" t="s">
        <v>1091</v>
      </c>
      <c r="C338" s="83" t="s">
        <v>1092</v>
      </c>
      <c r="D338" s="96" t="s">
        <v>30</v>
      </c>
      <c r="E338" s="96" t="s">
        <v>879</v>
      </c>
      <c r="F338" s="83"/>
      <c r="G338" s="96" t="s">
        <v>881</v>
      </c>
      <c r="H338" s="83" t="s">
        <v>1093</v>
      </c>
      <c r="I338" s="83" t="s">
        <v>883</v>
      </c>
      <c r="J338" s="83"/>
      <c r="K338" s="93">
        <v>2.8099999999985688</v>
      </c>
      <c r="L338" s="96" t="s">
        <v>135</v>
      </c>
      <c r="M338" s="97">
        <v>7.7499999999999999E-2</v>
      </c>
      <c r="N338" s="97">
        <v>5.629999999982984E-2</v>
      </c>
      <c r="O338" s="93">
        <v>17003.13334</v>
      </c>
      <c r="P338" s="95">
        <v>107.0091</v>
      </c>
      <c r="Q338" s="83"/>
      <c r="R338" s="93">
        <v>62.881580788999997</v>
      </c>
      <c r="S338" s="94">
        <v>4.0483650809523811E-5</v>
      </c>
      <c r="T338" s="94">
        <v>1.1904061210513269E-3</v>
      </c>
      <c r="U338" s="94">
        <f>R338/'סכום נכסי הקרן'!$C$42</f>
        <v>3.3989288712864236E-4</v>
      </c>
    </row>
    <row r="339" spans="2:21">
      <c r="B339" s="135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</row>
    <row r="340" spans="2:21">
      <c r="B340" s="135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</row>
    <row r="341" spans="2:21">
      <c r="B341" s="135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</row>
    <row r="342" spans="2:21">
      <c r="B342" s="137" t="s">
        <v>222</v>
      </c>
      <c r="C342" s="139"/>
      <c r="D342" s="139"/>
      <c r="E342" s="139"/>
      <c r="F342" s="139"/>
      <c r="G342" s="139"/>
      <c r="H342" s="139"/>
      <c r="I342" s="139"/>
      <c r="J342" s="139"/>
      <c r="K342" s="139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</row>
    <row r="343" spans="2:21">
      <c r="B343" s="137" t="s">
        <v>115</v>
      </c>
      <c r="C343" s="139"/>
      <c r="D343" s="139"/>
      <c r="E343" s="139"/>
      <c r="F343" s="139"/>
      <c r="G343" s="139"/>
      <c r="H343" s="139"/>
      <c r="I343" s="139"/>
      <c r="J343" s="139"/>
      <c r="K343" s="139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</row>
    <row r="344" spans="2:21">
      <c r="B344" s="137" t="s">
        <v>204</v>
      </c>
      <c r="C344" s="139"/>
      <c r="D344" s="139"/>
      <c r="E344" s="139"/>
      <c r="F344" s="139"/>
      <c r="G344" s="139"/>
      <c r="H344" s="139"/>
      <c r="I344" s="139"/>
      <c r="J344" s="139"/>
      <c r="K344" s="139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</row>
    <row r="345" spans="2:21">
      <c r="B345" s="137" t="s">
        <v>212</v>
      </c>
      <c r="C345" s="139"/>
      <c r="D345" s="139"/>
      <c r="E345" s="139"/>
      <c r="F345" s="139"/>
      <c r="G345" s="139"/>
      <c r="H345" s="139"/>
      <c r="I345" s="139"/>
      <c r="J345" s="139"/>
      <c r="K345" s="139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</row>
    <row r="346" spans="2:21">
      <c r="B346" s="163" t="s">
        <v>218</v>
      </c>
      <c r="C346" s="163"/>
      <c r="D346" s="163"/>
      <c r="E346" s="163"/>
      <c r="F346" s="163"/>
      <c r="G346" s="163"/>
      <c r="H346" s="163"/>
      <c r="I346" s="163"/>
      <c r="J346" s="163"/>
      <c r="K346" s="163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</row>
    <row r="347" spans="2:21">
      <c r="B347" s="135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</row>
    <row r="348" spans="2:21">
      <c r="B348" s="135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</row>
    <row r="349" spans="2:21">
      <c r="B349" s="135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</row>
    <row r="350" spans="2:21">
      <c r="B350" s="135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</row>
    <row r="351" spans="2:21">
      <c r="B351" s="135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</row>
    <row r="352" spans="2:21">
      <c r="B352" s="135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</row>
    <row r="353" spans="2:21">
      <c r="B353" s="135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</row>
    <row r="354" spans="2:21">
      <c r="B354" s="135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</row>
    <row r="355" spans="2:21">
      <c r="B355" s="135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</row>
    <row r="356" spans="2:21">
      <c r="B356" s="135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</row>
    <row r="357" spans="2:21">
      <c r="B357" s="135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</row>
    <row r="358" spans="2:21">
      <c r="B358" s="135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</row>
    <row r="359" spans="2:21">
      <c r="B359" s="135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</row>
    <row r="360" spans="2:21">
      <c r="B360" s="135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</row>
    <row r="361" spans="2:21">
      <c r="B361" s="135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</row>
    <row r="362" spans="2:21">
      <c r="B362" s="135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</row>
    <row r="363" spans="2:21">
      <c r="B363" s="135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</row>
    <row r="364" spans="2:21">
      <c r="B364" s="135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</row>
    <row r="365" spans="2:21">
      <c r="B365" s="135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</row>
    <row r="366" spans="2:21">
      <c r="B366" s="135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</row>
    <row r="367" spans="2:21">
      <c r="B367" s="135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</row>
    <row r="368" spans="2:21">
      <c r="B368" s="135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</row>
    <row r="369" spans="2:21">
      <c r="B369" s="135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</row>
    <row r="370" spans="2:21">
      <c r="B370" s="135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</row>
    <row r="371" spans="2:21">
      <c r="B371" s="135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</row>
    <row r="372" spans="2:21">
      <c r="B372" s="135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</row>
    <row r="373" spans="2:21">
      <c r="B373" s="135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</row>
    <row r="374" spans="2:21">
      <c r="B374" s="135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</row>
    <row r="375" spans="2:21">
      <c r="B375" s="135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</row>
    <row r="376" spans="2:21">
      <c r="B376" s="135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</row>
    <row r="377" spans="2:21">
      <c r="B377" s="135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</row>
    <row r="378" spans="2:21">
      <c r="B378" s="135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</row>
    <row r="379" spans="2:21">
      <c r="B379" s="135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</row>
    <row r="380" spans="2:21">
      <c r="B380" s="135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</row>
    <row r="381" spans="2:21">
      <c r="B381" s="135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</row>
    <row r="382" spans="2:21">
      <c r="B382" s="135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</row>
    <row r="383" spans="2:21">
      <c r="B383" s="135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</row>
    <row r="384" spans="2:21">
      <c r="B384" s="135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</row>
    <row r="385" spans="2:21">
      <c r="B385" s="135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</row>
    <row r="386" spans="2:21">
      <c r="B386" s="135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</row>
    <row r="387" spans="2:21">
      <c r="B387" s="135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</row>
    <row r="388" spans="2:21">
      <c r="B388" s="135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</row>
    <row r="389" spans="2:21">
      <c r="B389" s="135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</row>
    <row r="390" spans="2:21">
      <c r="B390" s="135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</row>
    <row r="391" spans="2:21">
      <c r="B391" s="135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</row>
    <row r="392" spans="2:21">
      <c r="B392" s="135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</row>
    <row r="393" spans="2:21">
      <c r="B393" s="135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</row>
    <row r="394" spans="2:21">
      <c r="B394" s="135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</row>
    <row r="395" spans="2:21">
      <c r="B395" s="135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</row>
    <row r="396" spans="2:21">
      <c r="B396" s="135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</row>
    <row r="397" spans="2:21">
      <c r="B397" s="135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</row>
    <row r="398" spans="2:21">
      <c r="B398" s="135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</row>
    <row r="399" spans="2:21">
      <c r="B399" s="135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</row>
    <row r="400" spans="2:21">
      <c r="B400" s="135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</row>
    <row r="401" spans="2:21">
      <c r="B401" s="135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</row>
    <row r="402" spans="2:21">
      <c r="B402" s="135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</row>
    <row r="403" spans="2:21"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</row>
    <row r="404" spans="2:21">
      <c r="B404" s="135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</row>
    <row r="405" spans="2:21">
      <c r="B405" s="135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</row>
    <row r="406" spans="2:21">
      <c r="B406" s="135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</row>
    <row r="407" spans="2:21">
      <c r="B407" s="135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</row>
    <row r="408" spans="2:21">
      <c r="B408" s="135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</row>
    <row r="409" spans="2:21">
      <c r="B409" s="135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</row>
    <row r="410" spans="2:21">
      <c r="B410" s="135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</row>
    <row r="411" spans="2:21">
      <c r="B411" s="135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</row>
    <row r="412" spans="2:21">
      <c r="B412" s="135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</row>
    <row r="413" spans="2:21">
      <c r="B413" s="135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</row>
    <row r="414" spans="2:21">
      <c r="B414" s="135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</row>
    <row r="415" spans="2:21">
      <c r="B415" s="135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</row>
    <row r="416" spans="2:21">
      <c r="B416" s="135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</row>
    <row r="417" spans="2:21">
      <c r="B417" s="135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</row>
    <row r="418" spans="2:21">
      <c r="B418" s="135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</row>
    <row r="419" spans="2:21">
      <c r="B419" s="135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</row>
    <row r="420" spans="2:21">
      <c r="B420" s="135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</row>
    <row r="421" spans="2:21">
      <c r="B421" s="135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</row>
    <row r="422" spans="2:21">
      <c r="B422" s="135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</row>
    <row r="423" spans="2:21">
      <c r="B423" s="135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</row>
    <row r="424" spans="2:21">
      <c r="B424" s="135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</row>
    <row r="425" spans="2:21">
      <c r="B425" s="135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</row>
    <row r="426" spans="2:21">
      <c r="B426" s="135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</row>
    <row r="427" spans="2:21">
      <c r="B427" s="135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</row>
    <row r="428" spans="2:21">
      <c r="B428" s="135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</row>
    <row r="429" spans="2:21">
      <c r="B429" s="135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</row>
    <row r="430" spans="2:21">
      <c r="B430" s="135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</row>
    <row r="431" spans="2:21"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</row>
    <row r="432" spans="2:21">
      <c r="B432" s="135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</row>
    <row r="433" spans="2:21">
      <c r="B433" s="135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</row>
    <row r="434" spans="2:21">
      <c r="B434" s="135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</row>
    <row r="435" spans="2:21">
      <c r="B435" s="135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</row>
    <row r="436" spans="2:21">
      <c r="B436" s="135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</row>
    <row r="437" spans="2:21">
      <c r="B437" s="135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</row>
    <row r="438" spans="2:21">
      <c r="B438" s="135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</row>
    <row r="439" spans="2:21">
      <c r="B439" s="135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</row>
    <row r="440" spans="2:21">
      <c r="B440" s="135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</row>
    <row r="441" spans="2:21">
      <c r="B441" s="135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</row>
    <row r="442" spans="2:21">
      <c r="B442" s="135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</row>
    <row r="443" spans="2:21">
      <c r="B443" s="135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</row>
    <row r="444" spans="2:21">
      <c r="B444" s="135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</row>
    <row r="445" spans="2:21">
      <c r="B445" s="135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</row>
    <row r="446" spans="2:21">
      <c r="B446" s="135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</row>
    <row r="447" spans="2:21">
      <c r="B447" s="135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</row>
    <row r="448" spans="2:21">
      <c r="B448" s="135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</row>
    <row r="449" spans="2:21">
      <c r="B449" s="135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</row>
    <row r="450" spans="2:21">
      <c r="B450" s="135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</row>
    <row r="451" spans="2:21">
      <c r="B451" s="135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</row>
    <row r="452" spans="2:21">
      <c r="B452" s="135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</row>
    <row r="453" spans="2:21">
      <c r="B453" s="135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</row>
    <row r="454" spans="2:21">
      <c r="B454" s="135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</row>
    <row r="455" spans="2:21">
      <c r="B455" s="135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</row>
    <row r="456" spans="2:21">
      <c r="B456" s="135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</row>
    <row r="457" spans="2:21">
      <c r="B457" s="135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</row>
    <row r="458" spans="2:21">
      <c r="B458" s="135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</row>
    <row r="459" spans="2:21">
      <c r="B459" s="135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</row>
    <row r="460" spans="2:21">
      <c r="B460" s="135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</row>
    <row r="461" spans="2:21">
      <c r="B461" s="135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</row>
    <row r="462" spans="2:21">
      <c r="B462" s="135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</row>
    <row r="463" spans="2:21">
      <c r="B463" s="135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</row>
    <row r="464" spans="2:21">
      <c r="B464" s="135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</row>
    <row r="465" spans="2:21">
      <c r="B465" s="135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</row>
    <row r="466" spans="2:21">
      <c r="B466" s="135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</row>
    <row r="467" spans="2:21">
      <c r="B467" s="135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</row>
    <row r="468" spans="2:21">
      <c r="B468" s="135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</row>
    <row r="469" spans="2:21">
      <c r="B469" s="135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</row>
    <row r="470" spans="2:21">
      <c r="B470" s="135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</row>
    <row r="471" spans="2:21">
      <c r="B471" s="135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</row>
    <row r="472" spans="2:21">
      <c r="B472" s="135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</row>
    <row r="473" spans="2:21">
      <c r="B473" s="135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</row>
    <row r="474" spans="2:21">
      <c r="B474" s="135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</row>
    <row r="475" spans="2:21">
      <c r="B475" s="135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</row>
    <row r="476" spans="2:21">
      <c r="B476" s="135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</row>
    <row r="477" spans="2:21">
      <c r="B477" s="135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</row>
    <row r="478" spans="2:21">
      <c r="B478" s="135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</row>
    <row r="479" spans="2:21">
      <c r="B479" s="135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</row>
    <row r="480" spans="2:21">
      <c r="B480" s="135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</row>
    <row r="481" spans="2:21">
      <c r="B481" s="135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</row>
    <row r="482" spans="2:21">
      <c r="B482" s="135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</row>
    <row r="483" spans="2:21">
      <c r="B483" s="135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</row>
    <row r="484" spans="2:21">
      <c r="B484" s="135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</row>
    <row r="485" spans="2:21">
      <c r="B485" s="135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</row>
    <row r="486" spans="2:21">
      <c r="B486" s="135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</row>
    <row r="487" spans="2:21">
      <c r="B487" s="135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</row>
    <row r="488" spans="2:21">
      <c r="B488" s="135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</row>
    <row r="489" spans="2:21">
      <c r="B489" s="135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</row>
    <row r="490" spans="2:21">
      <c r="B490" s="135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</row>
    <row r="491" spans="2:21">
      <c r="B491" s="135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</row>
    <row r="492" spans="2:21">
      <c r="B492" s="135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</row>
    <row r="493" spans="2:21">
      <c r="B493" s="135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</row>
    <row r="494" spans="2:21">
      <c r="B494" s="135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</row>
    <row r="495" spans="2:21">
      <c r="B495" s="135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</row>
    <row r="496" spans="2:21">
      <c r="B496" s="135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  <c r="U496" s="136"/>
    </row>
    <row r="497" spans="2:21">
      <c r="B497" s="135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</row>
    <row r="498" spans="2:21">
      <c r="B498" s="135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</row>
    <row r="499" spans="2:21">
      <c r="B499" s="135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</row>
    <row r="500" spans="2:21">
      <c r="B500" s="135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</row>
    <row r="501" spans="2:21">
      <c r="B501" s="135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</row>
    <row r="502" spans="2:21">
      <c r="B502" s="135"/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</row>
    <row r="503" spans="2:21">
      <c r="B503" s="135"/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</row>
    <row r="504" spans="2:21">
      <c r="B504" s="135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</row>
    <row r="505" spans="2:21">
      <c r="B505" s="135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</row>
    <row r="506" spans="2:21">
      <c r="B506" s="135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</row>
    <row r="507" spans="2:21">
      <c r="B507" s="135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</row>
    <row r="508" spans="2:21">
      <c r="B508" s="135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  <c r="U508" s="136"/>
    </row>
    <row r="509" spans="2:21">
      <c r="B509" s="135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  <c r="U509" s="136"/>
    </row>
    <row r="510" spans="2:21">
      <c r="B510" s="135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  <c r="U510" s="136"/>
    </row>
    <row r="511" spans="2:21">
      <c r="B511" s="135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  <c r="U511" s="136"/>
    </row>
    <row r="512" spans="2:21">
      <c r="B512" s="135"/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  <c r="U512" s="136"/>
    </row>
    <row r="513" spans="2:21">
      <c r="B513" s="135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136"/>
    </row>
    <row r="514" spans="2:21">
      <c r="B514" s="135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</row>
    <row r="515" spans="2:21">
      <c r="B515" s="135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</row>
    <row r="516" spans="2:21">
      <c r="B516" s="135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  <c r="U516" s="136"/>
    </row>
    <row r="517" spans="2:21">
      <c r="B517" s="135"/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  <c r="U517" s="136"/>
    </row>
    <row r="518" spans="2:21">
      <c r="B518" s="135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  <c r="U518" s="136"/>
    </row>
    <row r="519" spans="2:21">
      <c r="B519" s="135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</row>
    <row r="520" spans="2:21">
      <c r="B520" s="135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  <c r="U520" s="136"/>
    </row>
    <row r="521" spans="2:21">
      <c r="B521" s="135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  <c r="U521" s="136"/>
    </row>
    <row r="522" spans="2:21">
      <c r="B522" s="135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</row>
    <row r="523" spans="2:21">
      <c r="B523" s="135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</row>
    <row r="524" spans="2:21">
      <c r="B524" s="135"/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  <c r="U524" s="136"/>
    </row>
    <row r="525" spans="2:21">
      <c r="B525" s="135"/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  <c r="U525" s="136"/>
    </row>
    <row r="526" spans="2:21">
      <c r="B526" s="135"/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  <c r="T526" s="136"/>
      <c r="U526" s="136"/>
    </row>
    <row r="527" spans="2:21">
      <c r="B527" s="135"/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36"/>
      <c r="U527" s="136"/>
    </row>
    <row r="528" spans="2:21">
      <c r="B528" s="135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/>
      <c r="U528" s="136"/>
    </row>
    <row r="529" spans="2:21">
      <c r="B529" s="135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36"/>
      <c r="U529" s="136"/>
    </row>
    <row r="530" spans="2:21">
      <c r="B530" s="135"/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  <c r="T530" s="136"/>
      <c r="U530" s="136"/>
    </row>
    <row r="531" spans="2:21">
      <c r="B531" s="135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  <c r="U531" s="136"/>
    </row>
    <row r="532" spans="2:21">
      <c r="B532" s="135"/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  <c r="T532" s="136"/>
      <c r="U532" s="136"/>
    </row>
    <row r="533" spans="2:21">
      <c r="B533" s="135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36"/>
      <c r="U533" s="136"/>
    </row>
    <row r="534" spans="2:21">
      <c r="B534" s="135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  <c r="T534" s="136"/>
      <c r="U534" s="136"/>
    </row>
    <row r="535" spans="2:21">
      <c r="B535" s="135"/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36"/>
      <c r="U535" s="136"/>
    </row>
    <row r="536" spans="2:21">
      <c r="B536" s="135"/>
      <c r="C536" s="136"/>
      <c r="D536" s="136"/>
      <c r="E536" s="136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  <c r="S536" s="136"/>
      <c r="T536" s="136"/>
      <c r="U536" s="136"/>
    </row>
    <row r="537" spans="2:21">
      <c r="B537" s="135"/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/>
      <c r="U537" s="136"/>
    </row>
    <row r="538" spans="2:21">
      <c r="B538" s="135"/>
      <c r="C538" s="136"/>
      <c r="D538" s="136"/>
      <c r="E538" s="136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  <c r="T538" s="136"/>
      <c r="U538" s="136"/>
    </row>
    <row r="539" spans="2:21">
      <c r="B539" s="135"/>
      <c r="C539" s="136"/>
      <c r="D539" s="136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  <c r="U539" s="136"/>
    </row>
    <row r="540" spans="2:21">
      <c r="B540" s="135"/>
      <c r="C540" s="136"/>
      <c r="D540" s="136"/>
      <c r="E540" s="136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  <c r="S540" s="136"/>
      <c r="T540" s="136"/>
      <c r="U540" s="136"/>
    </row>
    <row r="541" spans="2:21">
      <c r="B541" s="135"/>
      <c r="C541" s="136"/>
      <c r="D541" s="136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  <c r="U541" s="136"/>
    </row>
    <row r="542" spans="2:21">
      <c r="B542" s="135"/>
      <c r="C542" s="136"/>
      <c r="D542" s="136"/>
      <c r="E542" s="136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  <c r="T542" s="136"/>
      <c r="U542" s="136"/>
    </row>
    <row r="543" spans="2:21">
      <c r="B543" s="135"/>
      <c r="C543" s="136"/>
      <c r="D543" s="136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36"/>
      <c r="U543" s="136"/>
    </row>
    <row r="544" spans="2:21">
      <c r="B544" s="135"/>
      <c r="C544" s="136"/>
      <c r="D544" s="136"/>
      <c r="E544" s="136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  <c r="T544" s="136"/>
      <c r="U544" s="136"/>
    </row>
    <row r="545" spans="2:21">
      <c r="B545" s="135"/>
      <c r="C545" s="136"/>
      <c r="D545" s="136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36"/>
      <c r="U545" s="136"/>
    </row>
    <row r="546" spans="2:21">
      <c r="B546" s="135"/>
      <c r="C546" s="136"/>
      <c r="D546" s="136"/>
      <c r="E546" s="136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  <c r="T546" s="136"/>
      <c r="U546" s="136"/>
    </row>
    <row r="547" spans="2:21">
      <c r="B547" s="135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36"/>
      <c r="U547" s="136"/>
    </row>
    <row r="548" spans="2:21">
      <c r="B548" s="135"/>
      <c r="C548" s="136"/>
      <c r="D548" s="136"/>
      <c r="E548" s="136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  <c r="S548" s="136"/>
      <c r="T548" s="136"/>
      <c r="U548" s="136"/>
    </row>
    <row r="549" spans="2:21">
      <c r="B549" s="135"/>
      <c r="C549" s="136"/>
      <c r="D549" s="136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36"/>
      <c r="U549" s="136"/>
    </row>
    <row r="550" spans="2:21">
      <c r="B550" s="135"/>
      <c r="C550" s="136"/>
      <c r="D550" s="136"/>
      <c r="E550" s="136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  <c r="T550" s="136"/>
      <c r="U550" s="136"/>
    </row>
    <row r="551" spans="2:21">
      <c r="B551" s="135"/>
      <c r="C551" s="136"/>
      <c r="D551" s="136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36"/>
      <c r="U551" s="136"/>
    </row>
    <row r="552" spans="2:21">
      <c r="B552" s="135"/>
      <c r="C552" s="136"/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  <c r="T552" s="136"/>
      <c r="U552" s="136"/>
    </row>
    <row r="553" spans="2:21">
      <c r="B553" s="135"/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</row>
    <row r="554" spans="2:21">
      <c r="B554" s="135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</row>
    <row r="555" spans="2:21">
      <c r="B555" s="135"/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</row>
    <row r="556" spans="2:21">
      <c r="B556" s="135"/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</row>
    <row r="557" spans="2:21">
      <c r="B557" s="135"/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/>
      <c r="U557" s="136"/>
    </row>
    <row r="558" spans="2:21">
      <c r="B558" s="135"/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</row>
    <row r="559" spans="2:21">
      <c r="B559" s="135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</row>
    <row r="560" spans="2:21">
      <c r="B560" s="135"/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136"/>
    </row>
    <row r="561" spans="2:21">
      <c r="B561" s="135"/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</row>
    <row r="562" spans="2:21">
      <c r="B562" s="135"/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136"/>
    </row>
    <row r="563" spans="2:21">
      <c r="B563" s="135"/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136"/>
    </row>
    <row r="564" spans="2:21">
      <c r="B564" s="135"/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</row>
    <row r="565" spans="2:21">
      <c r="B565" s="135"/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36"/>
    </row>
    <row r="566" spans="2:21">
      <c r="B566" s="135"/>
      <c r="C566" s="136"/>
      <c r="D566" s="136"/>
      <c r="E566" s="136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136"/>
    </row>
    <row r="567" spans="2:21">
      <c r="B567" s="135"/>
      <c r="C567" s="136"/>
      <c r="D567" s="136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</row>
    <row r="568" spans="2:21">
      <c r="B568" s="135"/>
      <c r="C568" s="136"/>
      <c r="D568" s="136"/>
      <c r="E568" s="136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</row>
    <row r="569" spans="2:21">
      <c r="B569" s="135"/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</row>
    <row r="570" spans="2:21">
      <c r="B570" s="135"/>
      <c r="C570" s="136"/>
      <c r="D570" s="136"/>
      <c r="E570" s="136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136"/>
    </row>
    <row r="571" spans="2:21">
      <c r="B571" s="135"/>
      <c r="C571" s="136"/>
      <c r="D571" s="136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136"/>
    </row>
    <row r="572" spans="2:21">
      <c r="B572" s="135"/>
      <c r="C572" s="136"/>
      <c r="D572" s="136"/>
      <c r="E572" s="136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</row>
    <row r="573" spans="2:21">
      <c r="B573" s="135"/>
      <c r="C573" s="136"/>
      <c r="D573" s="136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  <c r="U573" s="136"/>
    </row>
    <row r="574" spans="2:21">
      <c r="B574" s="135"/>
      <c r="C574" s="136"/>
      <c r="D574" s="136"/>
      <c r="E574" s="136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</row>
    <row r="575" spans="2:21">
      <c r="B575" s="135"/>
      <c r="C575" s="136"/>
      <c r="D575" s="136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</row>
    <row r="576" spans="2:21">
      <c r="B576" s="135"/>
      <c r="C576" s="136"/>
      <c r="D576" s="136"/>
      <c r="E576" s="136"/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/>
      <c r="U576" s="136"/>
    </row>
    <row r="577" spans="2:21">
      <c r="B577" s="135"/>
      <c r="C577" s="136"/>
      <c r="D577" s="136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</row>
    <row r="578" spans="2:21">
      <c r="B578" s="135"/>
      <c r="C578" s="136"/>
      <c r="D578" s="136"/>
      <c r="E578" s="136"/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</row>
    <row r="579" spans="2:21">
      <c r="B579" s="135"/>
      <c r="C579" s="136"/>
      <c r="D579" s="136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</row>
    <row r="580" spans="2:21">
      <c r="B580" s="135"/>
      <c r="C580" s="136"/>
      <c r="D580" s="136"/>
      <c r="E580" s="136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</row>
    <row r="581" spans="2:21">
      <c r="B581" s="135"/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/>
      <c r="U581" s="136"/>
    </row>
    <row r="582" spans="2:21">
      <c r="B582" s="135"/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  <c r="U582" s="136"/>
    </row>
    <row r="583" spans="2:21">
      <c r="B583" s="135"/>
      <c r="C583" s="136"/>
      <c r="D583" s="136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</row>
    <row r="584" spans="2:21">
      <c r="B584" s="135"/>
      <c r="C584" s="136"/>
      <c r="D584" s="136"/>
      <c r="E584" s="136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/>
      <c r="U584" s="136"/>
    </row>
    <row r="585" spans="2:21">
      <c r="B585" s="135"/>
      <c r="C585" s="136"/>
      <c r="D585" s="136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</row>
    <row r="586" spans="2:21">
      <c r="B586" s="135"/>
      <c r="C586" s="136"/>
      <c r="D586" s="136"/>
      <c r="E586" s="136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  <c r="U586" s="136"/>
    </row>
    <row r="587" spans="2:21">
      <c r="B587" s="135"/>
      <c r="C587" s="136"/>
      <c r="D587" s="136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</row>
    <row r="588" spans="2:21">
      <c r="B588" s="135"/>
      <c r="C588" s="136"/>
      <c r="D588" s="136"/>
      <c r="E588" s="136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</row>
    <row r="589" spans="2:21">
      <c r="B589" s="135"/>
      <c r="C589" s="136"/>
      <c r="D589" s="136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136"/>
    </row>
    <row r="590" spans="2:21">
      <c r="B590" s="135"/>
      <c r="C590" s="136"/>
      <c r="D590" s="136"/>
      <c r="E590" s="136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</row>
    <row r="591" spans="2:21">
      <c r="B591" s="135"/>
      <c r="C591" s="136"/>
      <c r="D591" s="136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</row>
    <row r="592" spans="2:21">
      <c r="B592" s="135"/>
      <c r="C592" s="136"/>
      <c r="D592" s="136"/>
      <c r="E592" s="136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136"/>
    </row>
    <row r="593" spans="2:21">
      <c r="B593" s="135"/>
      <c r="C593" s="136"/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</row>
    <row r="594" spans="2:21">
      <c r="B594" s="135"/>
      <c r="C594" s="136"/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</row>
    <row r="595" spans="2:21">
      <c r="B595" s="135"/>
      <c r="C595" s="136"/>
      <c r="D595" s="136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</row>
    <row r="596" spans="2:21">
      <c r="B596" s="135"/>
      <c r="C596" s="136"/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</row>
    <row r="597" spans="2:21">
      <c r="B597" s="135"/>
      <c r="C597" s="136"/>
      <c r="D597" s="136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136"/>
    </row>
    <row r="598" spans="2:21">
      <c r="B598" s="135"/>
      <c r="C598" s="136"/>
      <c r="D598" s="136"/>
      <c r="E598" s="136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</row>
    <row r="599" spans="2:21">
      <c r="B599" s="135"/>
      <c r="C599" s="136"/>
      <c r="D599" s="136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</row>
    <row r="600" spans="2:21">
      <c r="B600" s="135"/>
      <c r="C600" s="136"/>
      <c r="D600" s="136"/>
      <c r="E600" s="136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</row>
    <row r="601" spans="2:21">
      <c r="B601" s="135"/>
      <c r="C601" s="136"/>
      <c r="D601" s="136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  <c r="U601" s="136"/>
    </row>
    <row r="602" spans="2:21">
      <c r="B602" s="135"/>
      <c r="C602" s="136"/>
      <c r="D602" s="136"/>
      <c r="E602" s="136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  <c r="T602" s="136"/>
      <c r="U602" s="136"/>
    </row>
    <row r="603" spans="2:21">
      <c r="B603" s="135"/>
      <c r="C603" s="136"/>
      <c r="D603" s="136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/>
      <c r="U603" s="136"/>
    </row>
    <row r="604" spans="2:21">
      <c r="B604" s="135"/>
      <c r="C604" s="136"/>
      <c r="D604" s="136"/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</row>
    <row r="605" spans="2:21">
      <c r="B605" s="135"/>
      <c r="C605" s="136"/>
      <c r="D605" s="136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</row>
    <row r="606" spans="2:21">
      <c r="B606" s="135"/>
      <c r="C606" s="136"/>
      <c r="D606" s="136"/>
      <c r="E606" s="136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/>
      <c r="U606" s="136"/>
    </row>
    <row r="607" spans="2:21">
      <c r="B607" s="135"/>
      <c r="C607" s="136"/>
      <c r="D607" s="136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/>
      <c r="U607" s="136"/>
    </row>
    <row r="608" spans="2:21">
      <c r="B608" s="135"/>
      <c r="C608" s="136"/>
      <c r="D608" s="136"/>
      <c r="E608" s="136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</row>
    <row r="609" spans="2:21">
      <c r="B609" s="135"/>
      <c r="C609" s="136"/>
      <c r="D609" s="136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</row>
    <row r="610" spans="2:21">
      <c r="B610" s="135"/>
      <c r="C610" s="136"/>
      <c r="D610" s="136"/>
      <c r="E610" s="136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  <c r="T610" s="136"/>
      <c r="U610" s="136"/>
    </row>
    <row r="611" spans="2:21">
      <c r="B611" s="135"/>
      <c r="C611" s="136"/>
      <c r="D611" s="136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  <c r="U611" s="136"/>
    </row>
    <row r="612" spans="2:21">
      <c r="B612" s="135"/>
      <c r="C612" s="136"/>
      <c r="D612" s="136"/>
      <c r="E612" s="136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  <c r="T612" s="136"/>
      <c r="U612" s="136"/>
    </row>
    <row r="613" spans="2:21">
      <c r="B613" s="135"/>
      <c r="C613" s="136"/>
      <c r="D613" s="136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36"/>
      <c r="U613" s="136"/>
    </row>
    <row r="614" spans="2:21">
      <c r="B614" s="135"/>
      <c r="C614" s="136"/>
      <c r="D614" s="136"/>
      <c r="E614" s="136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  <c r="T614" s="136"/>
      <c r="U614" s="136"/>
    </row>
    <row r="615" spans="2:21">
      <c r="B615" s="135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</row>
    <row r="616" spans="2:21">
      <c r="B616" s="135"/>
      <c r="C616" s="136"/>
      <c r="D616" s="136"/>
      <c r="E616" s="136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  <c r="T616" s="136"/>
      <c r="U616" s="136"/>
    </row>
    <row r="617" spans="2:21">
      <c r="B617" s="135"/>
      <c r="C617" s="136"/>
      <c r="D617" s="136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36"/>
      <c r="U617" s="136"/>
    </row>
    <row r="618" spans="2:21">
      <c r="B618" s="135"/>
      <c r="C618" s="136"/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  <c r="T618" s="136"/>
      <c r="U618" s="136"/>
    </row>
    <row r="619" spans="2:21">
      <c r="B619" s="135"/>
      <c r="C619" s="136"/>
      <c r="D619" s="136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</row>
    <row r="620" spans="2:21">
      <c r="B620" s="135"/>
      <c r="C620" s="136"/>
      <c r="D620" s="136"/>
      <c r="E620" s="136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</row>
    <row r="621" spans="2:21">
      <c r="B621" s="135"/>
      <c r="C621" s="136"/>
      <c r="D621" s="136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</row>
    <row r="622" spans="2:21">
      <c r="B622" s="135"/>
      <c r="C622" s="136"/>
      <c r="D622" s="136"/>
      <c r="E622" s="136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</row>
    <row r="623" spans="2:21">
      <c r="B623" s="135"/>
      <c r="C623" s="136"/>
      <c r="D623" s="136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  <c r="U623" s="136"/>
    </row>
    <row r="624" spans="2:21">
      <c r="B624" s="135"/>
      <c r="C624" s="136"/>
      <c r="D624" s="136"/>
      <c r="E624" s="136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/>
      <c r="U624" s="136"/>
    </row>
    <row r="625" spans="2:21">
      <c r="B625" s="135"/>
      <c r="C625" s="136"/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</row>
    <row r="626" spans="2:21">
      <c r="B626" s="135"/>
      <c r="C626" s="136"/>
      <c r="D626" s="136"/>
      <c r="E626" s="136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  <c r="T626" s="136"/>
      <c r="U626" s="136"/>
    </row>
    <row r="627" spans="2:21">
      <c r="B627" s="135"/>
      <c r="C627" s="136"/>
      <c r="D627" s="136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  <c r="U627" s="136"/>
    </row>
    <row r="628" spans="2:21">
      <c r="B628" s="135"/>
      <c r="C628" s="136"/>
      <c r="D628" s="136"/>
      <c r="E628" s="136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  <c r="T628" s="136"/>
      <c r="U628" s="136"/>
    </row>
    <row r="629" spans="2:21">
      <c r="B629" s="135"/>
      <c r="C629" s="136"/>
      <c r="D629" s="136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6"/>
      <c r="U629" s="136"/>
    </row>
    <row r="630" spans="2:21">
      <c r="B630" s="135"/>
      <c r="C630" s="136"/>
      <c r="D630" s="136"/>
      <c r="E630" s="136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/>
      <c r="U630" s="136"/>
    </row>
    <row r="631" spans="2:21">
      <c r="B631" s="135"/>
      <c r="C631" s="136"/>
      <c r="D631" s="136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36"/>
      <c r="U631" s="136"/>
    </row>
    <row r="632" spans="2:21">
      <c r="B632" s="135"/>
      <c r="C632" s="136"/>
      <c r="D632" s="136"/>
      <c r="E632" s="136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  <c r="T632" s="136"/>
      <c r="U632" s="136"/>
    </row>
    <row r="633" spans="2:21">
      <c r="B633" s="135"/>
      <c r="C633" s="136"/>
      <c r="D633" s="136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36"/>
      <c r="U633" s="136"/>
    </row>
    <row r="634" spans="2:21">
      <c r="B634" s="135"/>
      <c r="C634" s="136"/>
      <c r="D634" s="136"/>
      <c r="E634" s="136"/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  <c r="T634" s="136"/>
      <c r="U634" s="136"/>
    </row>
    <row r="635" spans="2:21">
      <c r="B635" s="135"/>
      <c r="C635" s="136"/>
      <c r="D635" s="136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36"/>
      <c r="U635" s="136"/>
    </row>
    <row r="636" spans="2:21">
      <c r="B636" s="135"/>
      <c r="C636" s="136"/>
      <c r="D636" s="136"/>
      <c r="E636" s="136"/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  <c r="S636" s="136"/>
      <c r="T636" s="136"/>
      <c r="U636" s="136"/>
    </row>
    <row r="637" spans="2:21">
      <c r="B637" s="135"/>
      <c r="C637" s="136"/>
      <c r="D637" s="136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  <c r="U637" s="136"/>
    </row>
    <row r="638" spans="2:21">
      <c r="B638" s="135"/>
      <c r="C638" s="136"/>
      <c r="D638" s="136"/>
      <c r="E638" s="136"/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  <c r="S638" s="136"/>
      <c r="T638" s="136"/>
      <c r="U638" s="136"/>
    </row>
    <row r="639" spans="2:21">
      <c r="B639" s="135"/>
      <c r="C639" s="136"/>
      <c r="D639" s="136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36"/>
      <c r="U639" s="136"/>
    </row>
    <row r="640" spans="2:21">
      <c r="B640" s="135"/>
      <c r="C640" s="136"/>
      <c r="D640" s="136"/>
      <c r="E640" s="136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136"/>
      <c r="T640" s="136"/>
      <c r="U640" s="136"/>
    </row>
    <row r="641" spans="2:21">
      <c r="B641" s="135"/>
      <c r="C641" s="136"/>
      <c r="D641" s="136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36"/>
      <c r="U641" s="136"/>
    </row>
    <row r="642" spans="2:21">
      <c r="B642" s="135"/>
      <c r="C642" s="136"/>
      <c r="D642" s="136"/>
      <c r="E642" s="136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136"/>
      <c r="T642" s="136"/>
      <c r="U642" s="136"/>
    </row>
    <row r="643" spans="2:21">
      <c r="B643" s="135"/>
      <c r="C643" s="136"/>
      <c r="D643" s="136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36"/>
      <c r="U643" s="136"/>
    </row>
    <row r="644" spans="2:21">
      <c r="B644" s="135"/>
      <c r="C644" s="136"/>
      <c r="D644" s="136"/>
      <c r="E644" s="136"/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136"/>
      <c r="T644" s="136"/>
      <c r="U644" s="136"/>
    </row>
    <row r="645" spans="2:21">
      <c r="B645" s="135"/>
      <c r="C645" s="136"/>
      <c r="D645" s="136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36"/>
      <c r="U645" s="136"/>
    </row>
    <row r="646" spans="2:21">
      <c r="B646" s="135"/>
      <c r="C646" s="136"/>
      <c r="D646" s="136"/>
      <c r="E646" s="136"/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  <c r="S646" s="136"/>
      <c r="T646" s="136"/>
      <c r="U646" s="136"/>
    </row>
    <row r="647" spans="2:21">
      <c r="B647" s="135"/>
      <c r="C647" s="136"/>
      <c r="D647" s="136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36"/>
      <c r="U647" s="136"/>
    </row>
    <row r="648" spans="2:21">
      <c r="B648" s="135"/>
      <c r="C648" s="136"/>
      <c r="D648" s="136"/>
      <c r="E648" s="136"/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6"/>
      <c r="U648" s="136"/>
    </row>
    <row r="649" spans="2:21">
      <c r="B649" s="135"/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  <c r="U649" s="136"/>
    </row>
    <row r="650" spans="2:21">
      <c r="B650" s="135"/>
      <c r="C650" s="136"/>
      <c r="D650" s="136"/>
      <c r="E650" s="136"/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  <c r="T650" s="136"/>
      <c r="U650" s="136"/>
    </row>
    <row r="651" spans="2:21">
      <c r="B651" s="135"/>
      <c r="C651" s="136"/>
      <c r="D651" s="136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</row>
    <row r="652" spans="2:21">
      <c r="B652" s="135"/>
      <c r="C652" s="136"/>
      <c r="D652" s="136"/>
      <c r="E652" s="136"/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  <c r="S652" s="136"/>
      <c r="T652" s="136"/>
      <c r="U652" s="136"/>
    </row>
    <row r="653" spans="2:21">
      <c r="B653" s="135"/>
      <c r="C653" s="136"/>
      <c r="D653" s="136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36"/>
      <c r="U653" s="136"/>
    </row>
    <row r="654" spans="2:21">
      <c r="B654" s="135"/>
      <c r="C654" s="136"/>
      <c r="D654" s="136"/>
      <c r="E654" s="136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  <c r="T654" s="136"/>
      <c r="U654" s="136"/>
    </row>
    <row r="655" spans="2:21">
      <c r="B655" s="135"/>
      <c r="C655" s="136"/>
      <c r="D655" s="136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36"/>
      <c r="U655" s="136"/>
    </row>
    <row r="656" spans="2:21">
      <c r="B656" s="135"/>
      <c r="C656" s="136"/>
      <c r="D656" s="136"/>
      <c r="E656" s="136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  <c r="S656" s="136"/>
      <c r="T656" s="136"/>
      <c r="U656" s="136"/>
    </row>
    <row r="657" spans="2:21">
      <c r="B657" s="135"/>
      <c r="C657" s="136"/>
      <c r="D657" s="136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36"/>
      <c r="U657" s="136"/>
    </row>
    <row r="658" spans="2:21">
      <c r="B658" s="135"/>
      <c r="C658" s="136"/>
      <c r="D658" s="136"/>
      <c r="E658" s="136"/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  <c r="S658" s="136"/>
      <c r="T658" s="136"/>
      <c r="U658" s="136"/>
    </row>
    <row r="659" spans="2:21">
      <c r="B659" s="135"/>
      <c r="C659" s="136"/>
      <c r="D659" s="136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  <c r="U659" s="136"/>
    </row>
    <row r="660" spans="2:21">
      <c r="B660" s="135"/>
      <c r="C660" s="136"/>
      <c r="D660" s="136"/>
      <c r="E660" s="136"/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  <c r="S660" s="136"/>
      <c r="T660" s="136"/>
      <c r="U660" s="136"/>
    </row>
    <row r="661" spans="2:21">
      <c r="B661" s="135"/>
      <c r="C661" s="136"/>
      <c r="D661" s="136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36"/>
      <c r="U661" s="136"/>
    </row>
    <row r="662" spans="2:21">
      <c r="B662" s="135"/>
      <c r="C662" s="136"/>
      <c r="D662" s="136"/>
      <c r="E662" s="136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  <c r="U662" s="136"/>
    </row>
    <row r="663" spans="2:21">
      <c r="B663" s="135"/>
      <c r="C663" s="136"/>
      <c r="D663" s="136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36"/>
      <c r="U663" s="136"/>
    </row>
    <row r="664" spans="2:21">
      <c r="B664" s="135"/>
      <c r="C664" s="136"/>
      <c r="D664" s="136"/>
      <c r="E664" s="136"/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  <c r="S664" s="136"/>
      <c r="T664" s="136"/>
      <c r="U664" s="136"/>
    </row>
    <row r="665" spans="2:21">
      <c r="B665" s="135"/>
      <c r="C665" s="136"/>
      <c r="D665" s="136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36"/>
      <c r="U665" s="136"/>
    </row>
    <row r="666" spans="2:21">
      <c r="B666" s="135"/>
      <c r="C666" s="136"/>
      <c r="D666" s="136"/>
      <c r="E666" s="136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  <c r="S666" s="136"/>
      <c r="T666" s="136"/>
      <c r="U666" s="136"/>
    </row>
    <row r="667" spans="2:21">
      <c r="B667" s="135"/>
      <c r="C667" s="136"/>
      <c r="D667" s="136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  <c r="U667" s="136"/>
    </row>
    <row r="668" spans="2:21">
      <c r="B668" s="135"/>
      <c r="C668" s="136"/>
      <c r="D668" s="136"/>
      <c r="E668" s="136"/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  <c r="S668" s="136"/>
      <c r="T668" s="136"/>
      <c r="U668" s="136"/>
    </row>
    <row r="669" spans="2:21">
      <c r="B669" s="135"/>
      <c r="C669" s="136"/>
      <c r="D669" s="136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36"/>
      <c r="U669" s="136"/>
    </row>
    <row r="670" spans="2:21">
      <c r="B670" s="135"/>
      <c r="C670" s="136"/>
      <c r="D670" s="136"/>
      <c r="E670" s="136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  <c r="S670" s="136"/>
      <c r="T670" s="136"/>
      <c r="U670" s="136"/>
    </row>
    <row r="671" spans="2:21">
      <c r="B671" s="135"/>
      <c r="C671" s="136"/>
      <c r="D671" s="136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36"/>
      <c r="U671" s="136"/>
    </row>
    <row r="672" spans="2:21">
      <c r="B672" s="135"/>
      <c r="C672" s="136"/>
      <c r="D672" s="136"/>
      <c r="E672" s="136"/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  <c r="S672" s="136"/>
      <c r="T672" s="136"/>
      <c r="U672" s="136"/>
    </row>
    <row r="673" spans="2:21">
      <c r="B673" s="135"/>
      <c r="C673" s="136"/>
      <c r="D673" s="136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36"/>
      <c r="U673" s="136"/>
    </row>
    <row r="674" spans="2:21">
      <c r="B674" s="135"/>
      <c r="C674" s="136"/>
      <c r="D674" s="136"/>
      <c r="E674" s="136"/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  <c r="S674" s="136"/>
      <c r="T674" s="136"/>
      <c r="U674" s="136"/>
    </row>
    <row r="675" spans="2:21">
      <c r="B675" s="135"/>
      <c r="C675" s="136"/>
      <c r="D675" s="136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  <c r="U675" s="136"/>
    </row>
    <row r="676" spans="2:21">
      <c r="B676" s="135"/>
      <c r="C676" s="136"/>
      <c r="D676" s="136"/>
      <c r="E676" s="136"/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  <c r="S676" s="136"/>
      <c r="T676" s="136"/>
      <c r="U676" s="136"/>
    </row>
    <row r="677" spans="2:21">
      <c r="B677" s="135"/>
      <c r="C677" s="136"/>
      <c r="D677" s="136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36"/>
      <c r="U677" s="136"/>
    </row>
    <row r="678" spans="2:21">
      <c r="B678" s="135"/>
      <c r="C678" s="136"/>
      <c r="D678" s="136"/>
      <c r="E678" s="136"/>
      <c r="F678" s="136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  <c r="R678" s="136"/>
      <c r="S678" s="136"/>
      <c r="T678" s="136"/>
      <c r="U678" s="136"/>
    </row>
    <row r="679" spans="2:21">
      <c r="B679" s="135"/>
      <c r="C679" s="136"/>
      <c r="D679" s="136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36"/>
      <c r="U679" s="136"/>
    </row>
    <row r="680" spans="2:21">
      <c r="B680" s="135"/>
      <c r="C680" s="136"/>
      <c r="D680" s="136"/>
      <c r="E680" s="136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  <c r="S680" s="136"/>
      <c r="T680" s="136"/>
      <c r="U680" s="136"/>
    </row>
    <row r="681" spans="2:21">
      <c r="B681" s="135"/>
      <c r="C681" s="136"/>
      <c r="D681" s="136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36"/>
      <c r="U681" s="136"/>
    </row>
    <row r="682" spans="2:21">
      <c r="B682" s="135"/>
      <c r="C682" s="136"/>
      <c r="D682" s="136"/>
      <c r="E682" s="136"/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  <c r="S682" s="136"/>
      <c r="T682" s="136"/>
      <c r="U682" s="136"/>
    </row>
    <row r="683" spans="2:21">
      <c r="B683" s="135"/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36"/>
      <c r="U683" s="136"/>
    </row>
    <row r="684" spans="2:21">
      <c r="B684" s="135"/>
      <c r="C684" s="136"/>
      <c r="D684" s="136"/>
      <c r="E684" s="136"/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  <c r="S684" s="136"/>
      <c r="T684" s="136"/>
      <c r="U684" s="136"/>
    </row>
    <row r="685" spans="2:21">
      <c r="B685" s="135"/>
      <c r="C685" s="136"/>
      <c r="D685" s="136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36"/>
      <c r="U685" s="136"/>
    </row>
    <row r="686" spans="2:21">
      <c r="B686" s="135"/>
      <c r="C686" s="136"/>
      <c r="D686" s="136"/>
      <c r="E686" s="136"/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  <c r="S686" s="136"/>
      <c r="T686" s="136"/>
      <c r="U686" s="136"/>
    </row>
    <row r="687" spans="2:21">
      <c r="B687" s="135"/>
      <c r="C687" s="136"/>
      <c r="D687" s="136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36"/>
      <c r="U687" s="136"/>
    </row>
    <row r="688" spans="2:21">
      <c r="B688" s="135"/>
      <c r="C688" s="136"/>
      <c r="D688" s="136"/>
      <c r="E688" s="136"/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  <c r="S688" s="136"/>
      <c r="T688" s="136"/>
      <c r="U688" s="136"/>
    </row>
    <row r="689" spans="2:21">
      <c r="B689" s="135"/>
      <c r="C689" s="136"/>
      <c r="D689" s="136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36"/>
      <c r="U689" s="136"/>
    </row>
    <row r="690" spans="2:21">
      <c r="B690" s="135"/>
      <c r="C690" s="136"/>
      <c r="D690" s="136"/>
      <c r="E690" s="136"/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  <c r="U690" s="136"/>
    </row>
    <row r="691" spans="2:21">
      <c r="B691" s="135"/>
      <c r="C691" s="136"/>
      <c r="D691" s="136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  <c r="U691" s="136"/>
    </row>
    <row r="692" spans="2:21">
      <c r="B692" s="135"/>
      <c r="C692" s="136"/>
      <c r="D692" s="136"/>
      <c r="E692" s="136"/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  <c r="S692" s="136"/>
      <c r="T692" s="136"/>
      <c r="U692" s="136"/>
    </row>
    <row r="693" spans="2:21">
      <c r="B693" s="135"/>
      <c r="C693" s="136"/>
      <c r="D693" s="136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36"/>
      <c r="U693" s="136"/>
    </row>
    <row r="694" spans="2:21">
      <c r="B694" s="135"/>
      <c r="C694" s="136"/>
      <c r="D694" s="136"/>
      <c r="E694" s="136"/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  <c r="S694" s="136"/>
      <c r="T694" s="136"/>
      <c r="U694" s="136"/>
    </row>
    <row r="695" spans="2:21">
      <c r="B695" s="135"/>
      <c r="C695" s="136"/>
      <c r="D695" s="136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36"/>
      <c r="U695" s="136"/>
    </row>
    <row r="696" spans="2:21">
      <c r="B696" s="135"/>
      <c r="C696" s="136"/>
      <c r="D696" s="136"/>
      <c r="E696" s="136"/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  <c r="S696" s="136"/>
      <c r="T696" s="136"/>
      <c r="U696" s="136"/>
    </row>
    <row r="697" spans="2:21">
      <c r="B697" s="135"/>
      <c r="C697" s="136"/>
      <c r="D697" s="136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36"/>
      <c r="U697" s="136"/>
    </row>
    <row r="698" spans="2:21">
      <c r="B698" s="135"/>
      <c r="C698" s="136"/>
      <c r="D698" s="136"/>
      <c r="E698" s="136"/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  <c r="S698" s="136"/>
      <c r="T698" s="136"/>
      <c r="U698" s="136"/>
    </row>
    <row r="699" spans="2:21">
      <c r="B699" s="135"/>
      <c r="C699" s="136"/>
      <c r="D699" s="136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  <c r="U699" s="136"/>
    </row>
    <row r="700" spans="2:21">
      <c r="B700" s="135"/>
      <c r="C700" s="136"/>
      <c r="D700" s="136"/>
      <c r="E700" s="136"/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/>
      <c r="U700" s="136"/>
    </row>
    <row r="701" spans="2:21">
      <c r="B701" s="135"/>
      <c r="C701" s="136"/>
      <c r="D701" s="136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36"/>
      <c r="U701" s="136"/>
    </row>
    <row r="702" spans="2:21">
      <c r="B702" s="135"/>
      <c r="C702" s="136"/>
      <c r="D702" s="136"/>
      <c r="E702" s="136"/>
      <c r="F702" s="136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  <c r="R702" s="136"/>
      <c r="S702" s="136"/>
      <c r="T702" s="136"/>
      <c r="U702" s="136"/>
    </row>
    <row r="703" spans="2:21">
      <c r="B703" s="135"/>
      <c r="C703" s="136"/>
      <c r="D703" s="136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36"/>
      <c r="U703" s="136"/>
    </row>
    <row r="704" spans="2:21">
      <c r="B704" s="135"/>
      <c r="C704" s="136"/>
      <c r="D704" s="136"/>
      <c r="E704" s="136"/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  <c r="S704" s="136"/>
      <c r="T704" s="136"/>
      <c r="U704" s="136"/>
    </row>
    <row r="705" spans="2:21">
      <c r="B705" s="135"/>
      <c r="C705" s="136"/>
      <c r="D705" s="136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36"/>
      <c r="U705" s="136"/>
    </row>
    <row r="706" spans="2:21">
      <c r="B706" s="135"/>
      <c r="C706" s="136"/>
      <c r="D706" s="136"/>
      <c r="E706" s="136"/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  <c r="T706" s="136"/>
      <c r="U706" s="136"/>
    </row>
    <row r="707" spans="2:21">
      <c r="B707" s="135"/>
      <c r="C707" s="136"/>
      <c r="D707" s="136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  <c r="U707" s="136"/>
    </row>
    <row r="708" spans="2:21">
      <c r="B708" s="135"/>
      <c r="C708" s="136"/>
      <c r="D708" s="136"/>
      <c r="E708" s="136"/>
      <c r="F708" s="136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  <c r="S708" s="136"/>
      <c r="T708" s="136"/>
      <c r="U708" s="136"/>
    </row>
    <row r="709" spans="2:21">
      <c r="B709" s="135"/>
      <c r="C709" s="136"/>
      <c r="D709" s="136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36"/>
      <c r="U709" s="136"/>
    </row>
    <row r="710" spans="2:21">
      <c r="B710" s="135"/>
      <c r="C710" s="136"/>
      <c r="D710" s="136"/>
      <c r="E710" s="136"/>
      <c r="F710" s="136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  <c r="U710" s="136"/>
    </row>
    <row r="711" spans="2:21">
      <c r="B711" s="135"/>
      <c r="C711" s="136"/>
      <c r="D711" s="136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36"/>
      <c r="U711" s="136"/>
    </row>
    <row r="712" spans="2:21">
      <c r="B712" s="135"/>
      <c r="C712" s="136"/>
      <c r="D712" s="136"/>
      <c r="E712" s="136"/>
      <c r="F712" s="136"/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  <c r="R712" s="136"/>
      <c r="S712" s="136"/>
      <c r="T712" s="136"/>
      <c r="U712" s="136"/>
    </row>
    <row r="713" spans="2:21">
      <c r="B713" s="135"/>
      <c r="C713" s="136"/>
      <c r="D713" s="136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36"/>
      <c r="U713" s="136"/>
    </row>
    <row r="714" spans="2:21">
      <c r="B714" s="135"/>
      <c r="C714" s="136"/>
      <c r="D714" s="136"/>
      <c r="E714" s="136"/>
      <c r="F714" s="136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  <c r="R714" s="136"/>
      <c r="S714" s="136"/>
      <c r="T714" s="136"/>
      <c r="U714" s="136"/>
    </row>
    <row r="715" spans="2:21">
      <c r="B715" s="135"/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</row>
    <row r="716" spans="2:21">
      <c r="B716" s="135"/>
      <c r="C716" s="136"/>
      <c r="D716" s="136"/>
      <c r="E716" s="136"/>
      <c r="F716" s="136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  <c r="S716" s="136"/>
      <c r="T716" s="136"/>
      <c r="U716" s="136"/>
    </row>
    <row r="717" spans="2:21">
      <c r="B717" s="135"/>
      <c r="C717" s="136"/>
      <c r="D717" s="136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36"/>
      <c r="U717" s="136"/>
    </row>
    <row r="718" spans="2:21">
      <c r="B718" s="135"/>
      <c r="C718" s="136"/>
      <c r="D718" s="136"/>
      <c r="E718" s="136"/>
      <c r="F718" s="136"/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  <c r="R718" s="136"/>
      <c r="S718" s="136"/>
      <c r="T718" s="136"/>
      <c r="U718" s="136"/>
    </row>
    <row r="719" spans="2:21">
      <c r="B719" s="135"/>
      <c r="C719" s="136"/>
      <c r="D719" s="136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36"/>
      <c r="U719" s="136"/>
    </row>
    <row r="720" spans="2:21">
      <c r="B720" s="135"/>
      <c r="C720" s="136"/>
      <c r="D720" s="136"/>
      <c r="E720" s="136"/>
      <c r="F720" s="136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  <c r="S720" s="136"/>
      <c r="T720" s="136"/>
      <c r="U720" s="136"/>
    </row>
    <row r="721" spans="2:21">
      <c r="B721" s="135"/>
      <c r="C721" s="136"/>
      <c r="D721" s="136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36"/>
      <c r="U721" s="136"/>
    </row>
    <row r="722" spans="2:21">
      <c r="B722" s="135"/>
      <c r="C722" s="136"/>
      <c r="D722" s="136"/>
      <c r="E722" s="136"/>
      <c r="F722" s="136"/>
      <c r="G722" s="136"/>
      <c r="H722" s="136"/>
      <c r="I722" s="136"/>
      <c r="J722" s="136"/>
      <c r="K722" s="136"/>
      <c r="L722" s="136"/>
      <c r="M722" s="136"/>
      <c r="N722" s="136"/>
      <c r="O722" s="136"/>
      <c r="P722" s="136"/>
      <c r="Q722" s="136"/>
      <c r="R722" s="136"/>
      <c r="S722" s="136"/>
      <c r="T722" s="136"/>
      <c r="U722" s="136"/>
    </row>
    <row r="723" spans="2:21">
      <c r="B723" s="135"/>
      <c r="C723" s="136"/>
      <c r="D723" s="136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36"/>
      <c r="U723" s="136"/>
    </row>
    <row r="724" spans="2:21">
      <c r="B724" s="135"/>
      <c r="C724" s="136"/>
      <c r="D724" s="136"/>
      <c r="E724" s="136"/>
      <c r="F724" s="136"/>
      <c r="G724" s="136"/>
      <c r="H724" s="136"/>
      <c r="I724" s="136"/>
      <c r="J724" s="136"/>
      <c r="K724" s="136"/>
      <c r="L724" s="136"/>
      <c r="M724" s="136"/>
      <c r="N724" s="136"/>
      <c r="O724" s="136"/>
      <c r="P724" s="136"/>
      <c r="Q724" s="136"/>
      <c r="R724" s="136"/>
      <c r="S724" s="136"/>
      <c r="T724" s="136"/>
      <c r="U724" s="136"/>
    </row>
    <row r="725" spans="2:21">
      <c r="B725" s="135"/>
      <c r="C725" s="136"/>
      <c r="D725" s="136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36"/>
      <c r="U725" s="136"/>
    </row>
    <row r="726" spans="2:21">
      <c r="B726" s="135"/>
      <c r="C726" s="136"/>
      <c r="D726" s="136"/>
      <c r="E726" s="136"/>
      <c r="F726" s="136"/>
      <c r="G726" s="136"/>
      <c r="H726" s="136"/>
      <c r="I726" s="136"/>
      <c r="J726" s="136"/>
      <c r="K726" s="136"/>
      <c r="L726" s="136"/>
      <c r="M726" s="136"/>
      <c r="N726" s="136"/>
      <c r="O726" s="136"/>
      <c r="P726" s="136"/>
      <c r="Q726" s="136"/>
      <c r="R726" s="136"/>
      <c r="S726" s="136"/>
      <c r="T726" s="136"/>
      <c r="U726" s="136"/>
    </row>
    <row r="727" spans="2:21">
      <c r="B727" s="135"/>
      <c r="C727" s="136"/>
      <c r="D727" s="136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36"/>
      <c r="U727" s="136"/>
    </row>
    <row r="728" spans="2:21">
      <c r="B728" s="135"/>
      <c r="C728" s="136"/>
      <c r="D728" s="136"/>
      <c r="E728" s="136"/>
      <c r="F728" s="136"/>
      <c r="G728" s="136"/>
      <c r="H728" s="136"/>
      <c r="I728" s="136"/>
      <c r="J728" s="136"/>
      <c r="K728" s="136"/>
      <c r="L728" s="136"/>
      <c r="M728" s="136"/>
      <c r="N728" s="136"/>
      <c r="O728" s="136"/>
      <c r="P728" s="136"/>
      <c r="Q728" s="136"/>
      <c r="R728" s="136"/>
      <c r="S728" s="136"/>
      <c r="T728" s="136"/>
      <c r="U728" s="136"/>
    </row>
    <row r="729" spans="2:21">
      <c r="B729" s="135"/>
      <c r="C729" s="136"/>
      <c r="D729" s="136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36"/>
      <c r="U729" s="136"/>
    </row>
    <row r="730" spans="2:21">
      <c r="B730" s="135"/>
      <c r="C730" s="136"/>
      <c r="D730" s="136"/>
      <c r="E730" s="136"/>
      <c r="F730" s="136"/>
      <c r="G730" s="136"/>
      <c r="H730" s="136"/>
      <c r="I730" s="136"/>
      <c r="J730" s="136"/>
      <c r="K730" s="136"/>
      <c r="L730" s="136"/>
      <c r="M730" s="136"/>
      <c r="N730" s="136"/>
      <c r="O730" s="136"/>
      <c r="P730" s="136"/>
      <c r="Q730" s="136"/>
      <c r="R730" s="136"/>
      <c r="S730" s="136"/>
      <c r="T730" s="136"/>
      <c r="U730" s="136"/>
    </row>
    <row r="731" spans="2:21">
      <c r="B731" s="135"/>
      <c r="C731" s="136"/>
      <c r="D731" s="136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36"/>
      <c r="U731" s="136"/>
    </row>
    <row r="732" spans="2:21">
      <c r="B732" s="135"/>
      <c r="C732" s="136"/>
      <c r="D732" s="136"/>
      <c r="E732" s="136"/>
      <c r="F732" s="136"/>
      <c r="G732" s="136"/>
      <c r="H732" s="136"/>
      <c r="I732" s="136"/>
      <c r="J732" s="136"/>
      <c r="K732" s="136"/>
      <c r="L732" s="136"/>
      <c r="M732" s="136"/>
      <c r="N732" s="136"/>
      <c r="O732" s="136"/>
      <c r="P732" s="136"/>
      <c r="Q732" s="136"/>
      <c r="R732" s="136"/>
      <c r="S732" s="136"/>
      <c r="T732" s="136"/>
      <c r="U732" s="136"/>
    </row>
    <row r="733" spans="2:21">
      <c r="B733" s="135"/>
      <c r="C733" s="136"/>
      <c r="D733" s="136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36"/>
      <c r="U733" s="136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3"/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autoFilter ref="B11:U663"/>
  <mergeCells count="3">
    <mergeCell ref="B6:U6"/>
    <mergeCell ref="B7:U7"/>
    <mergeCell ref="B346:K346"/>
  </mergeCells>
  <phoneticPr fontId="5" type="noConversion"/>
  <conditionalFormatting sqref="B12:B338">
    <cfRule type="cellIs" dxfId="13" priority="2" operator="equal">
      <formula>"NR3"</formula>
    </cfRule>
  </conditionalFormatting>
  <conditionalFormatting sqref="B12:B338">
    <cfRule type="containsText" dxfId="12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44 B346"/>
    <dataValidation type="list" allowBlank="1" showInputMessage="1" showErrorMessage="1" sqref="G555:G827">
      <formula1>#REF!</formula1>
    </dataValidation>
    <dataValidation type="list" allowBlank="1" showInputMessage="1" showErrorMessage="1" sqref="I12:I35 I37:I345 I347:I827">
      <formula1>#REF!</formula1>
    </dataValidation>
    <dataValidation type="list" allowBlank="1" showInputMessage="1" showErrorMessage="1" sqref="E12:E35 E37:E345 E347:E821">
      <formula1>#REF!</formula1>
    </dataValidation>
    <dataValidation type="list" allowBlank="1" showInputMessage="1" showErrorMessage="1" sqref="G12:G35 G283:G345 G37:G281 G347:G554">
      <formula1>#REF!</formula1>
    </dataValidation>
    <dataValidation type="list" allowBlank="1" showInputMessage="1" showErrorMessage="1" sqref="L12:L827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59.28515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56" t="s">
        <v>149</v>
      </c>
      <c r="C1" s="77" t="s" vm="1">
        <v>230</v>
      </c>
    </row>
    <row r="2" spans="2:15">
      <c r="B2" s="56" t="s">
        <v>148</v>
      </c>
      <c r="C2" s="77" t="s">
        <v>231</v>
      </c>
    </row>
    <row r="3" spans="2:15">
      <c r="B3" s="56" t="s">
        <v>150</v>
      </c>
      <c r="C3" s="77" t="s">
        <v>232</v>
      </c>
    </row>
    <row r="4" spans="2:15">
      <c r="B4" s="56" t="s">
        <v>151</v>
      </c>
      <c r="C4" s="77">
        <v>9453</v>
      </c>
    </row>
    <row r="6" spans="2:15" ht="26.25" customHeight="1">
      <c r="B6" s="166" t="s">
        <v>177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/>
    </row>
    <row r="7" spans="2:15" ht="26.25" customHeight="1">
      <c r="B7" s="166" t="s">
        <v>93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8"/>
    </row>
    <row r="8" spans="2:15" s="3" customFormat="1" ht="78.75">
      <c r="B8" s="22" t="s">
        <v>118</v>
      </c>
      <c r="C8" s="30" t="s">
        <v>47</v>
      </c>
      <c r="D8" s="30" t="s">
        <v>122</v>
      </c>
      <c r="E8" s="30" t="s">
        <v>193</v>
      </c>
      <c r="F8" s="30" t="s">
        <v>120</v>
      </c>
      <c r="G8" s="30" t="s">
        <v>68</v>
      </c>
      <c r="H8" s="30" t="s">
        <v>104</v>
      </c>
      <c r="I8" s="13" t="s">
        <v>206</v>
      </c>
      <c r="J8" s="13" t="s">
        <v>205</v>
      </c>
      <c r="K8" s="30" t="s">
        <v>221</v>
      </c>
      <c r="L8" s="13" t="s">
        <v>65</v>
      </c>
      <c r="M8" s="13" t="s">
        <v>62</v>
      </c>
      <c r="N8" s="13" t="s">
        <v>152</v>
      </c>
      <c r="O8" s="14" t="s">
        <v>154</v>
      </c>
    </row>
    <row r="9" spans="2:15" s="3" customFormat="1" ht="24" customHeight="1">
      <c r="B9" s="15"/>
      <c r="C9" s="16"/>
      <c r="D9" s="16"/>
      <c r="E9" s="16"/>
      <c r="F9" s="16"/>
      <c r="G9" s="16"/>
      <c r="H9" s="16"/>
      <c r="I9" s="16" t="s">
        <v>213</v>
      </c>
      <c r="J9" s="16"/>
      <c r="K9" s="16" t="s">
        <v>209</v>
      </c>
      <c r="L9" s="16" t="s">
        <v>209</v>
      </c>
      <c r="M9" s="16" t="s">
        <v>20</v>
      </c>
      <c r="N9" s="16" t="s">
        <v>20</v>
      </c>
      <c r="O9" s="17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</row>
    <row r="11" spans="2:15" s="4" customFormat="1" ht="18" customHeight="1">
      <c r="B11" s="78" t="s">
        <v>32</v>
      </c>
      <c r="C11" s="79"/>
      <c r="D11" s="79"/>
      <c r="E11" s="79"/>
      <c r="F11" s="79"/>
      <c r="G11" s="79"/>
      <c r="H11" s="79"/>
      <c r="I11" s="87"/>
      <c r="J11" s="89"/>
      <c r="K11" s="87">
        <v>49.918795062999983</v>
      </c>
      <c r="L11" s="87">
        <v>31308.500699954988</v>
      </c>
      <c r="M11" s="79"/>
      <c r="N11" s="88">
        <f>L11/$L$11</f>
        <v>1</v>
      </c>
      <c r="O11" s="88">
        <f>L11/'סכום נכסי הקרן'!$C$42</f>
        <v>0.16923138001706162</v>
      </c>
    </row>
    <row r="12" spans="2:15">
      <c r="B12" s="80" t="s">
        <v>201</v>
      </c>
      <c r="C12" s="81"/>
      <c r="D12" s="81"/>
      <c r="E12" s="81"/>
      <c r="F12" s="81"/>
      <c r="G12" s="81"/>
      <c r="H12" s="81"/>
      <c r="I12" s="90"/>
      <c r="J12" s="92"/>
      <c r="K12" s="90">
        <v>46.551852807999992</v>
      </c>
      <c r="L12" s="90">
        <v>21812.262571635983</v>
      </c>
      <c r="M12" s="81"/>
      <c r="N12" s="91">
        <f t="shared" ref="N12:N40" si="0">L12/$L$11</f>
        <v>0.69668818640259389</v>
      </c>
      <c r="O12" s="91">
        <f>L12/'סכום נכסי הקרן'!$C$42</f>
        <v>0.11790150322649484</v>
      </c>
    </row>
    <row r="13" spans="2:15">
      <c r="B13" s="99" t="s">
        <v>1094</v>
      </c>
      <c r="C13" s="81"/>
      <c r="D13" s="81"/>
      <c r="E13" s="81"/>
      <c r="F13" s="81"/>
      <c r="G13" s="81"/>
      <c r="H13" s="81"/>
      <c r="I13" s="90"/>
      <c r="J13" s="92"/>
      <c r="K13" s="90">
        <v>8.9298831780000008</v>
      </c>
      <c r="L13" s="90">
        <v>14199.428050825998</v>
      </c>
      <c r="M13" s="81"/>
      <c r="N13" s="91">
        <f t="shared" si="0"/>
        <v>0.45353267430166061</v>
      </c>
      <c r="O13" s="91">
        <f>L13/'סכום נכסי הקרן'!$C$42</f>
        <v>7.6751960354898563E-2</v>
      </c>
    </row>
    <row r="14" spans="2:15">
      <c r="B14" s="86" t="s">
        <v>1095</v>
      </c>
      <c r="C14" s="83" t="s">
        <v>1096</v>
      </c>
      <c r="D14" s="96" t="s">
        <v>123</v>
      </c>
      <c r="E14" s="96" t="s">
        <v>314</v>
      </c>
      <c r="F14" s="83" t="s">
        <v>1097</v>
      </c>
      <c r="G14" s="96" t="s">
        <v>159</v>
      </c>
      <c r="H14" s="96" t="s">
        <v>136</v>
      </c>
      <c r="I14" s="93">
        <v>1806.649406</v>
      </c>
      <c r="J14" s="95">
        <v>26040</v>
      </c>
      <c r="K14" s="83"/>
      <c r="L14" s="93">
        <v>470.45150593199998</v>
      </c>
      <c r="M14" s="94">
        <v>3.5428762807350475E-5</v>
      </c>
      <c r="N14" s="94">
        <f t="shared" si="0"/>
        <v>1.5026318584865238E-2</v>
      </c>
      <c r="O14" s="94">
        <f>L14/'סכום נכסי הקרן'!$C$42</f>
        <v>2.5429246306927647E-3</v>
      </c>
    </row>
    <row r="15" spans="2:15">
      <c r="B15" s="86" t="s">
        <v>1098</v>
      </c>
      <c r="C15" s="83" t="s">
        <v>1099</v>
      </c>
      <c r="D15" s="96" t="s">
        <v>123</v>
      </c>
      <c r="E15" s="96" t="s">
        <v>314</v>
      </c>
      <c r="F15" s="83">
        <v>1760</v>
      </c>
      <c r="G15" s="96" t="s">
        <v>705</v>
      </c>
      <c r="H15" s="96" t="s">
        <v>136</v>
      </c>
      <c r="I15" s="93">
        <v>138.561635</v>
      </c>
      <c r="J15" s="95">
        <v>44270</v>
      </c>
      <c r="K15" s="93">
        <v>0.35915179799999997</v>
      </c>
      <c r="L15" s="93">
        <v>61.700387761999998</v>
      </c>
      <c r="M15" s="94">
        <v>1.2976861487555219E-6</v>
      </c>
      <c r="N15" s="94">
        <f t="shared" si="0"/>
        <v>1.9707231704675244E-3</v>
      </c>
      <c r="O15" s="94">
        <f>L15/'סכום נכסי הקרן'!$C$42</f>
        <v>3.3350820176981813E-4</v>
      </c>
    </row>
    <row r="16" spans="2:15">
      <c r="B16" s="86" t="s">
        <v>1100</v>
      </c>
      <c r="C16" s="83" t="s">
        <v>1101</v>
      </c>
      <c r="D16" s="96" t="s">
        <v>123</v>
      </c>
      <c r="E16" s="96" t="s">
        <v>314</v>
      </c>
      <c r="F16" s="83" t="s">
        <v>413</v>
      </c>
      <c r="G16" s="96" t="s">
        <v>384</v>
      </c>
      <c r="H16" s="96" t="s">
        <v>136</v>
      </c>
      <c r="I16" s="93">
        <v>4672.1402520000001</v>
      </c>
      <c r="J16" s="95">
        <v>6482</v>
      </c>
      <c r="K16" s="83"/>
      <c r="L16" s="93">
        <v>302.84813115399999</v>
      </c>
      <c r="M16" s="94">
        <v>3.5532450580233129E-5</v>
      </c>
      <c r="N16" s="94">
        <f t="shared" si="0"/>
        <v>9.6730320642417541E-3</v>
      </c>
      <c r="O16" s="94">
        <f>L16/'סכום נכסי הקרן'!$C$42</f>
        <v>1.6369805651809182E-3</v>
      </c>
    </row>
    <row r="17" spans="2:15">
      <c r="B17" s="86" t="s">
        <v>1102</v>
      </c>
      <c r="C17" s="83" t="s">
        <v>1103</v>
      </c>
      <c r="D17" s="96" t="s">
        <v>123</v>
      </c>
      <c r="E17" s="96" t="s">
        <v>314</v>
      </c>
      <c r="F17" s="83" t="s">
        <v>694</v>
      </c>
      <c r="G17" s="96" t="s">
        <v>695</v>
      </c>
      <c r="H17" s="96" t="s">
        <v>136</v>
      </c>
      <c r="I17" s="93">
        <v>1216.890386</v>
      </c>
      <c r="J17" s="95">
        <v>53760</v>
      </c>
      <c r="K17" s="93">
        <v>1.8504522179999998</v>
      </c>
      <c r="L17" s="93">
        <v>656.05072348700003</v>
      </c>
      <c r="M17" s="94">
        <v>2.7555082374587098E-5</v>
      </c>
      <c r="N17" s="94">
        <f t="shared" si="0"/>
        <v>2.0954396052824825E-2</v>
      </c>
      <c r="O17" s="94">
        <f>L17/'סכום נכסי הקרן'!$C$42</f>
        <v>3.5461413614436138E-3</v>
      </c>
    </row>
    <row r="18" spans="2:15">
      <c r="B18" s="86" t="s">
        <v>1104</v>
      </c>
      <c r="C18" s="83" t="s">
        <v>1105</v>
      </c>
      <c r="D18" s="96" t="s">
        <v>123</v>
      </c>
      <c r="E18" s="96" t="s">
        <v>314</v>
      </c>
      <c r="F18" s="83" t="s">
        <v>421</v>
      </c>
      <c r="G18" s="96" t="s">
        <v>384</v>
      </c>
      <c r="H18" s="96" t="s">
        <v>136</v>
      </c>
      <c r="I18" s="93">
        <v>10546.899369000001</v>
      </c>
      <c r="J18" s="95">
        <v>2507</v>
      </c>
      <c r="K18" s="83"/>
      <c r="L18" s="93">
        <v>264.41076718700003</v>
      </c>
      <c r="M18" s="94">
        <v>2.7865592108067748E-5</v>
      </c>
      <c r="N18" s="94">
        <f t="shared" si="0"/>
        <v>8.4453346942729903E-3</v>
      </c>
      <c r="O18" s="94">
        <f>L18/'סכום נכסי הקרן'!$C$42</f>
        <v>1.4292156450177872E-3</v>
      </c>
    </row>
    <row r="19" spans="2:15">
      <c r="B19" s="86" t="s">
        <v>1106</v>
      </c>
      <c r="C19" s="83" t="s">
        <v>1107</v>
      </c>
      <c r="D19" s="96" t="s">
        <v>123</v>
      </c>
      <c r="E19" s="96" t="s">
        <v>314</v>
      </c>
      <c r="F19" s="83" t="s">
        <v>1108</v>
      </c>
      <c r="G19" s="96" t="s">
        <v>130</v>
      </c>
      <c r="H19" s="96" t="s">
        <v>136</v>
      </c>
      <c r="I19" s="93">
        <v>510.23424899999998</v>
      </c>
      <c r="J19" s="95">
        <v>4225</v>
      </c>
      <c r="K19" s="83"/>
      <c r="L19" s="93">
        <v>21.557397035000001</v>
      </c>
      <c r="M19" s="94">
        <v>2.8864081229544973E-6</v>
      </c>
      <c r="N19" s="94">
        <f t="shared" si="0"/>
        <v>6.8854772835005135E-4</v>
      </c>
      <c r="O19" s="94">
        <f>L19/'סכום נכסי הקרן'!$C$42</f>
        <v>1.1652388227629206E-4</v>
      </c>
    </row>
    <row r="20" spans="2:15">
      <c r="B20" s="86" t="s">
        <v>1109</v>
      </c>
      <c r="C20" s="83" t="s">
        <v>1110</v>
      </c>
      <c r="D20" s="96" t="s">
        <v>123</v>
      </c>
      <c r="E20" s="96" t="s">
        <v>314</v>
      </c>
      <c r="F20" s="83" t="s">
        <v>501</v>
      </c>
      <c r="G20" s="96" t="s">
        <v>160</v>
      </c>
      <c r="H20" s="96" t="s">
        <v>136</v>
      </c>
      <c r="I20" s="93">
        <v>132331.111496</v>
      </c>
      <c r="J20" s="95">
        <v>277.5</v>
      </c>
      <c r="K20" s="83"/>
      <c r="L20" s="93">
        <v>367.21883440400001</v>
      </c>
      <c r="M20" s="94">
        <v>4.7850946746858906E-5</v>
      </c>
      <c r="N20" s="94">
        <f t="shared" si="0"/>
        <v>1.1729045664729897E-2</v>
      </c>
      <c r="O20" s="94">
        <f>L20/'סכום נכסי הקרן'!$C$42</f>
        <v>1.9849225841253744E-3</v>
      </c>
    </row>
    <row r="21" spans="2:15">
      <c r="B21" s="86" t="s">
        <v>1111</v>
      </c>
      <c r="C21" s="83" t="s">
        <v>1112</v>
      </c>
      <c r="D21" s="96" t="s">
        <v>123</v>
      </c>
      <c r="E21" s="96" t="s">
        <v>314</v>
      </c>
      <c r="F21" s="83" t="s">
        <v>329</v>
      </c>
      <c r="G21" s="96" t="s">
        <v>322</v>
      </c>
      <c r="H21" s="96" t="s">
        <v>136</v>
      </c>
      <c r="I21" s="93">
        <v>3162.9194120000002</v>
      </c>
      <c r="J21" s="95">
        <v>9989</v>
      </c>
      <c r="K21" s="83"/>
      <c r="L21" s="93">
        <v>315.94402005400002</v>
      </c>
      <c r="M21" s="94">
        <v>3.1525148519825169E-5</v>
      </c>
      <c r="N21" s="94">
        <f t="shared" si="0"/>
        <v>1.0091317469394319E-2</v>
      </c>
      <c r="O21" s="94">
        <f>L21/'סכום נכסי הקרן'!$C$42</f>
        <v>1.7077675815358826E-3</v>
      </c>
    </row>
    <row r="22" spans="2:15">
      <c r="B22" s="86" t="s">
        <v>1113</v>
      </c>
      <c r="C22" s="83" t="s">
        <v>1114</v>
      </c>
      <c r="D22" s="96" t="s">
        <v>123</v>
      </c>
      <c r="E22" s="96" t="s">
        <v>314</v>
      </c>
      <c r="F22" s="83" t="s">
        <v>640</v>
      </c>
      <c r="G22" s="96" t="s">
        <v>448</v>
      </c>
      <c r="H22" s="96" t="s">
        <v>136</v>
      </c>
      <c r="I22" s="93">
        <v>105416.691722</v>
      </c>
      <c r="J22" s="95">
        <v>173.4</v>
      </c>
      <c r="K22" s="83"/>
      <c r="L22" s="93">
        <v>182.79254344499998</v>
      </c>
      <c r="M22" s="94">
        <v>3.288400635299012E-5</v>
      </c>
      <c r="N22" s="94">
        <f t="shared" si="0"/>
        <v>5.8384317152965033E-3</v>
      </c>
      <c r="O22" s="94">
        <f>L22/'סכום נכסי הקרן'!$C$42</f>
        <v>9.8804585631500751E-4</v>
      </c>
    </row>
    <row r="23" spans="2:15">
      <c r="B23" s="86" t="s">
        <v>1115</v>
      </c>
      <c r="C23" s="83" t="s">
        <v>1116</v>
      </c>
      <c r="D23" s="96" t="s">
        <v>123</v>
      </c>
      <c r="E23" s="96" t="s">
        <v>314</v>
      </c>
      <c r="F23" s="83" t="s">
        <v>378</v>
      </c>
      <c r="G23" s="96" t="s">
        <v>322</v>
      </c>
      <c r="H23" s="96" t="s">
        <v>136</v>
      </c>
      <c r="I23" s="93">
        <v>43918.19584</v>
      </c>
      <c r="J23" s="95">
        <v>1601</v>
      </c>
      <c r="K23" s="83"/>
      <c r="L23" s="93">
        <v>703.13031539100007</v>
      </c>
      <c r="M23" s="94">
        <v>3.772985798670381E-5</v>
      </c>
      <c r="N23" s="94">
        <f t="shared" si="0"/>
        <v>2.2458127973915117E-2</v>
      </c>
      <c r="O23" s="94">
        <f>L23/'סכום נכסי הקרן'!$C$42</f>
        <v>3.800619989625431E-3</v>
      </c>
    </row>
    <row r="24" spans="2:15">
      <c r="B24" s="86" t="s">
        <v>1117</v>
      </c>
      <c r="C24" s="83" t="s">
        <v>1118</v>
      </c>
      <c r="D24" s="96" t="s">
        <v>123</v>
      </c>
      <c r="E24" s="96" t="s">
        <v>314</v>
      </c>
      <c r="F24" s="83" t="s">
        <v>1119</v>
      </c>
      <c r="G24" s="96" t="s">
        <v>130</v>
      </c>
      <c r="H24" s="96" t="s">
        <v>136</v>
      </c>
      <c r="I24" s="93">
        <v>67816.531243000005</v>
      </c>
      <c r="J24" s="95">
        <v>876.1</v>
      </c>
      <c r="K24" s="93">
        <v>6.7202791619999998</v>
      </c>
      <c r="L24" s="93">
        <v>600.86090942299995</v>
      </c>
      <c r="M24" s="94">
        <v>5.7774478171870148E-5</v>
      </c>
      <c r="N24" s="94">
        <f t="shared" si="0"/>
        <v>1.9191621955370854E-2</v>
      </c>
      <c r="O24" s="94">
        <f>L24/'סכום נכסי הקרן'!$C$42</f>
        <v>3.2478246682731485E-3</v>
      </c>
    </row>
    <row r="25" spans="2:15">
      <c r="B25" s="86" t="s">
        <v>1120</v>
      </c>
      <c r="C25" s="83" t="s">
        <v>1121</v>
      </c>
      <c r="D25" s="96" t="s">
        <v>123</v>
      </c>
      <c r="E25" s="96" t="s">
        <v>314</v>
      </c>
      <c r="F25" s="83" t="s">
        <v>588</v>
      </c>
      <c r="G25" s="96" t="s">
        <v>444</v>
      </c>
      <c r="H25" s="96" t="s">
        <v>136</v>
      </c>
      <c r="I25" s="93">
        <v>11296.099695999999</v>
      </c>
      <c r="J25" s="95">
        <v>2088</v>
      </c>
      <c r="K25" s="83"/>
      <c r="L25" s="93">
        <v>235.86256165399999</v>
      </c>
      <c r="M25" s="94">
        <v>4.4098989818411557E-5</v>
      </c>
      <c r="N25" s="94">
        <f t="shared" si="0"/>
        <v>7.5334990938847194E-3</v>
      </c>
      <c r="O25" s="94">
        <f>L25/'סכום נכסי הקרן'!$C$42</f>
        <v>1.2749044480153942E-3</v>
      </c>
    </row>
    <row r="26" spans="2:15">
      <c r="B26" s="86" t="s">
        <v>1122</v>
      </c>
      <c r="C26" s="83" t="s">
        <v>1123</v>
      </c>
      <c r="D26" s="96" t="s">
        <v>123</v>
      </c>
      <c r="E26" s="96" t="s">
        <v>314</v>
      </c>
      <c r="F26" s="83" t="s">
        <v>443</v>
      </c>
      <c r="G26" s="96" t="s">
        <v>444</v>
      </c>
      <c r="H26" s="96" t="s">
        <v>136</v>
      </c>
      <c r="I26" s="93">
        <v>8516.2474719999991</v>
      </c>
      <c r="J26" s="95">
        <v>2695</v>
      </c>
      <c r="K26" s="83"/>
      <c r="L26" s="93">
        <v>229.51286936599999</v>
      </c>
      <c r="M26" s="94">
        <v>3.972523656528251E-5</v>
      </c>
      <c r="N26" s="94">
        <f t="shared" si="0"/>
        <v>7.3306886064438709E-3</v>
      </c>
      <c r="O26" s="94">
        <f>L26/'סכום נכסי הקרן'!$C$42</f>
        <v>1.2405825493438467E-3</v>
      </c>
    </row>
    <row r="27" spans="2:15">
      <c r="B27" s="86" t="s">
        <v>1124</v>
      </c>
      <c r="C27" s="83" t="s">
        <v>1125</v>
      </c>
      <c r="D27" s="96" t="s">
        <v>123</v>
      </c>
      <c r="E27" s="96" t="s">
        <v>314</v>
      </c>
      <c r="F27" s="83" t="s">
        <v>1126</v>
      </c>
      <c r="G27" s="96" t="s">
        <v>1127</v>
      </c>
      <c r="H27" s="96" t="s">
        <v>136</v>
      </c>
      <c r="I27" s="93">
        <v>2238.7410089999998</v>
      </c>
      <c r="J27" s="95">
        <v>8257</v>
      </c>
      <c r="K27" s="83"/>
      <c r="L27" s="93">
        <v>184.85284500799997</v>
      </c>
      <c r="M27" s="94">
        <v>2.0984915377654956E-5</v>
      </c>
      <c r="N27" s="94">
        <f t="shared" si="0"/>
        <v>5.9042381741475644E-3</v>
      </c>
      <c r="O27" s="94">
        <f>L27/'סכום נכסי הקרן'!$C$42</f>
        <v>9.9918237416040854E-4</v>
      </c>
    </row>
    <row r="28" spans="2:15">
      <c r="B28" s="86" t="s">
        <v>1128</v>
      </c>
      <c r="C28" s="83" t="s">
        <v>1129</v>
      </c>
      <c r="D28" s="96" t="s">
        <v>123</v>
      </c>
      <c r="E28" s="96" t="s">
        <v>314</v>
      </c>
      <c r="F28" s="83" t="s">
        <v>892</v>
      </c>
      <c r="G28" s="96" t="s">
        <v>893</v>
      </c>
      <c r="H28" s="96" t="s">
        <v>136</v>
      </c>
      <c r="I28" s="93">
        <v>4125.0796460000001</v>
      </c>
      <c r="J28" s="95">
        <v>3421</v>
      </c>
      <c r="K28" s="83"/>
      <c r="L28" s="93">
        <v>141.118974697</v>
      </c>
      <c r="M28" s="94">
        <v>3.7772361554631343E-6</v>
      </c>
      <c r="N28" s="94">
        <f t="shared" si="0"/>
        <v>4.5073692940270013E-3</v>
      </c>
      <c r="O28" s="94">
        <f>L28/'סכום נכסי הקרן'!$C$42</f>
        <v>7.627883258747183E-4</v>
      </c>
    </row>
    <row r="29" spans="2:15">
      <c r="B29" s="86" t="s">
        <v>1130</v>
      </c>
      <c r="C29" s="83" t="s">
        <v>1131</v>
      </c>
      <c r="D29" s="96" t="s">
        <v>123</v>
      </c>
      <c r="E29" s="96" t="s">
        <v>314</v>
      </c>
      <c r="F29" s="83" t="s">
        <v>888</v>
      </c>
      <c r="G29" s="96" t="s">
        <v>497</v>
      </c>
      <c r="H29" s="96" t="s">
        <v>136</v>
      </c>
      <c r="I29" s="93">
        <v>58019.960765000003</v>
      </c>
      <c r="J29" s="95">
        <v>1625</v>
      </c>
      <c r="K29" s="83"/>
      <c r="L29" s="93">
        <v>942.82436242300003</v>
      </c>
      <c r="M29" s="94">
        <v>4.531566273904389E-5</v>
      </c>
      <c r="N29" s="94">
        <f t="shared" si="0"/>
        <v>3.0114005504720816E-2</v>
      </c>
      <c r="O29" s="94">
        <f>L29/'סכום נכסי הקרן'!$C$42</f>
        <v>5.0962347094052939E-3</v>
      </c>
    </row>
    <row r="30" spans="2:15">
      <c r="B30" s="86" t="s">
        <v>1132</v>
      </c>
      <c r="C30" s="83" t="s">
        <v>1133</v>
      </c>
      <c r="D30" s="96" t="s">
        <v>123</v>
      </c>
      <c r="E30" s="96" t="s">
        <v>314</v>
      </c>
      <c r="F30" s="83" t="s">
        <v>335</v>
      </c>
      <c r="G30" s="96" t="s">
        <v>322</v>
      </c>
      <c r="H30" s="96" t="s">
        <v>136</v>
      </c>
      <c r="I30" s="93">
        <v>70652.622690999997</v>
      </c>
      <c r="J30" s="95">
        <v>2514</v>
      </c>
      <c r="K30" s="83"/>
      <c r="L30" s="93">
        <v>1776.206934455</v>
      </c>
      <c r="M30" s="94">
        <v>4.8187869960573962E-5</v>
      </c>
      <c r="N30" s="94">
        <f t="shared" si="0"/>
        <v>5.6732417546189101E-2</v>
      </c>
      <c r="O30" s="94">
        <f>L30/'סכום נכסי הקרן'!$C$42</f>
        <v>9.600905313045742E-3</v>
      </c>
    </row>
    <row r="31" spans="2:15">
      <c r="B31" s="86" t="s">
        <v>1134</v>
      </c>
      <c r="C31" s="83" t="s">
        <v>1135</v>
      </c>
      <c r="D31" s="96" t="s">
        <v>123</v>
      </c>
      <c r="E31" s="96" t="s">
        <v>314</v>
      </c>
      <c r="F31" s="83" t="s">
        <v>340</v>
      </c>
      <c r="G31" s="96" t="s">
        <v>322</v>
      </c>
      <c r="H31" s="96" t="s">
        <v>136</v>
      </c>
      <c r="I31" s="93">
        <v>11493.226713</v>
      </c>
      <c r="J31" s="95">
        <v>9200</v>
      </c>
      <c r="K31" s="83"/>
      <c r="L31" s="93">
        <v>1057.3768575619999</v>
      </c>
      <c r="M31" s="94">
        <v>4.8933656947608584E-5</v>
      </c>
      <c r="N31" s="94">
        <f t="shared" si="0"/>
        <v>3.3772835936647712E-2</v>
      </c>
      <c r="O31" s="94">
        <f>L31/'סכום נכסי הקרן'!$C$42</f>
        <v>5.715423632648705E-3</v>
      </c>
    </row>
    <row r="32" spans="2:15">
      <c r="B32" s="86" t="s">
        <v>1136</v>
      </c>
      <c r="C32" s="83" t="s">
        <v>1137</v>
      </c>
      <c r="D32" s="96" t="s">
        <v>123</v>
      </c>
      <c r="E32" s="96" t="s">
        <v>314</v>
      </c>
      <c r="F32" s="83" t="s">
        <v>473</v>
      </c>
      <c r="G32" s="96" t="s">
        <v>384</v>
      </c>
      <c r="H32" s="96" t="s">
        <v>136</v>
      </c>
      <c r="I32" s="93">
        <v>2413.0416049999999</v>
      </c>
      <c r="J32" s="95">
        <v>22050</v>
      </c>
      <c r="K32" s="83"/>
      <c r="L32" s="93">
        <v>532.075673822</v>
      </c>
      <c r="M32" s="94">
        <v>5.0869186250825157E-5</v>
      </c>
      <c r="N32" s="94">
        <f t="shared" si="0"/>
        <v>1.6994607276827056E-2</v>
      </c>
      <c r="O32" s="94">
        <f>L32/'סכום נכסי הקרן'!$C$42</f>
        <v>2.8760208423054402E-3</v>
      </c>
    </row>
    <row r="33" spans="2:15">
      <c r="B33" s="86" t="s">
        <v>1138</v>
      </c>
      <c r="C33" s="83" t="s">
        <v>1139</v>
      </c>
      <c r="D33" s="96" t="s">
        <v>123</v>
      </c>
      <c r="E33" s="96" t="s">
        <v>314</v>
      </c>
      <c r="F33" s="83" t="s">
        <v>1140</v>
      </c>
      <c r="G33" s="96" t="s">
        <v>161</v>
      </c>
      <c r="H33" s="96" t="s">
        <v>136</v>
      </c>
      <c r="I33" s="93">
        <v>353.34162400000002</v>
      </c>
      <c r="J33" s="95">
        <v>53560</v>
      </c>
      <c r="K33" s="83"/>
      <c r="L33" s="93">
        <v>189.249773608</v>
      </c>
      <c r="M33" s="94">
        <v>5.6867889293306667E-6</v>
      </c>
      <c r="N33" s="94">
        <f t="shared" si="0"/>
        <v>6.0446769847484934E-3</v>
      </c>
      <c r="O33" s="94">
        <f>L33/'סכום נכסי הקרן'!$C$42</f>
        <v>1.0229490278863584E-3</v>
      </c>
    </row>
    <row r="34" spans="2:15">
      <c r="B34" s="86" t="s">
        <v>1141</v>
      </c>
      <c r="C34" s="83" t="s">
        <v>1142</v>
      </c>
      <c r="D34" s="96" t="s">
        <v>123</v>
      </c>
      <c r="E34" s="96" t="s">
        <v>314</v>
      </c>
      <c r="F34" s="83" t="s">
        <v>362</v>
      </c>
      <c r="G34" s="96" t="s">
        <v>322</v>
      </c>
      <c r="H34" s="96" t="s">
        <v>136</v>
      </c>
      <c r="I34" s="93">
        <v>64344.267693000002</v>
      </c>
      <c r="J34" s="95">
        <v>2865</v>
      </c>
      <c r="K34" s="83"/>
      <c r="L34" s="93">
        <v>1843.4632694059997</v>
      </c>
      <c r="M34" s="94">
        <v>4.8191882991871142E-5</v>
      </c>
      <c r="N34" s="94">
        <f t="shared" si="0"/>
        <v>5.8880598821158175E-2</v>
      </c>
      <c r="O34" s="94">
        <f>L34/'סכום נכסי הקרן'!$C$42</f>
        <v>9.9644449947355711E-3</v>
      </c>
    </row>
    <row r="35" spans="2:15">
      <c r="B35" s="86" t="s">
        <v>1143</v>
      </c>
      <c r="C35" s="83" t="s">
        <v>1144</v>
      </c>
      <c r="D35" s="96" t="s">
        <v>123</v>
      </c>
      <c r="E35" s="96" t="s">
        <v>314</v>
      </c>
      <c r="F35" s="83" t="s">
        <v>583</v>
      </c>
      <c r="G35" s="96" t="s">
        <v>448</v>
      </c>
      <c r="H35" s="96" t="s">
        <v>136</v>
      </c>
      <c r="I35" s="93">
        <v>971.51665700000001</v>
      </c>
      <c r="J35" s="95">
        <v>48890</v>
      </c>
      <c r="K35" s="83"/>
      <c r="L35" s="93">
        <v>474.974493661</v>
      </c>
      <c r="M35" s="94">
        <v>9.5442781780771642E-5</v>
      </c>
      <c r="N35" s="94">
        <f t="shared" si="0"/>
        <v>1.5170783750167982E-2</v>
      </c>
      <c r="O35" s="94">
        <f>L35/'סכום נכסי הקרן'!$C$42</f>
        <v>2.5673726699813409E-3</v>
      </c>
    </row>
    <row r="36" spans="2:15">
      <c r="B36" s="86" t="s">
        <v>1145</v>
      </c>
      <c r="C36" s="83" t="s">
        <v>1146</v>
      </c>
      <c r="D36" s="96" t="s">
        <v>123</v>
      </c>
      <c r="E36" s="96" t="s">
        <v>314</v>
      </c>
      <c r="F36" s="83" t="s">
        <v>1147</v>
      </c>
      <c r="G36" s="96" t="s">
        <v>893</v>
      </c>
      <c r="H36" s="96" t="s">
        <v>136</v>
      </c>
      <c r="I36" s="93">
        <v>1028.3242640000001</v>
      </c>
      <c r="J36" s="95">
        <v>17810</v>
      </c>
      <c r="K36" s="83"/>
      <c r="L36" s="93">
        <v>183.14455133999999</v>
      </c>
      <c r="M36" s="94">
        <v>7.5654128023466339E-6</v>
      </c>
      <c r="N36" s="94">
        <f t="shared" si="0"/>
        <v>5.8496749204047099E-3</v>
      </c>
      <c r="O36" s="94">
        <f>L36/'סכום נכסי הקרן'!$C$42</f>
        <v>9.8994855943128411E-4</v>
      </c>
    </row>
    <row r="37" spans="2:15">
      <c r="B37" s="86" t="s">
        <v>1148</v>
      </c>
      <c r="C37" s="83" t="s">
        <v>1149</v>
      </c>
      <c r="D37" s="96" t="s">
        <v>123</v>
      </c>
      <c r="E37" s="96" t="s">
        <v>314</v>
      </c>
      <c r="F37" s="83" t="s">
        <v>398</v>
      </c>
      <c r="G37" s="96" t="s">
        <v>384</v>
      </c>
      <c r="H37" s="96" t="s">
        <v>136</v>
      </c>
      <c r="I37" s="93">
        <v>4619.8408669999999</v>
      </c>
      <c r="J37" s="95">
        <v>25250</v>
      </c>
      <c r="K37" s="83"/>
      <c r="L37" s="93">
        <v>1166.509818926</v>
      </c>
      <c r="M37" s="94">
        <v>3.8094629552423808E-5</v>
      </c>
      <c r="N37" s="94">
        <f t="shared" si="0"/>
        <v>3.7258565336783345E-2</v>
      </c>
      <c r="O37" s="94">
        <f>L37/'סכום נכסי הקרן'!$C$42</f>
        <v>6.3053184293997014E-3</v>
      </c>
    </row>
    <row r="38" spans="2:15">
      <c r="B38" s="86" t="s">
        <v>1150</v>
      </c>
      <c r="C38" s="83" t="s">
        <v>1151</v>
      </c>
      <c r="D38" s="96" t="s">
        <v>123</v>
      </c>
      <c r="E38" s="96" t="s">
        <v>314</v>
      </c>
      <c r="F38" s="83" t="s">
        <v>493</v>
      </c>
      <c r="G38" s="96" t="s">
        <v>131</v>
      </c>
      <c r="H38" s="96" t="s">
        <v>136</v>
      </c>
      <c r="I38" s="93">
        <v>14713.298355000001</v>
      </c>
      <c r="J38" s="95">
        <v>2198</v>
      </c>
      <c r="K38" s="83"/>
      <c r="L38" s="93">
        <v>323.39829783599998</v>
      </c>
      <c r="M38" s="94">
        <v>6.1779978898405998E-5</v>
      </c>
      <c r="N38" s="94">
        <f t="shared" si="0"/>
        <v>1.032940864640206E-2</v>
      </c>
      <c r="O38" s="94">
        <f>L38/'סכום נכסי הקרן'!$C$42</f>
        <v>1.748060079990789E-3</v>
      </c>
    </row>
    <row r="39" spans="2:15">
      <c r="B39" s="86" t="s">
        <v>1152</v>
      </c>
      <c r="C39" s="83" t="s">
        <v>1153</v>
      </c>
      <c r="D39" s="96" t="s">
        <v>123</v>
      </c>
      <c r="E39" s="96" t="s">
        <v>314</v>
      </c>
      <c r="F39" s="83" t="s">
        <v>704</v>
      </c>
      <c r="G39" s="96" t="s">
        <v>705</v>
      </c>
      <c r="H39" s="96" t="s">
        <v>136</v>
      </c>
      <c r="I39" s="93">
        <v>5444.5154020000009</v>
      </c>
      <c r="J39" s="95">
        <v>10590</v>
      </c>
      <c r="K39" s="83"/>
      <c r="L39" s="93">
        <v>576.57418105900001</v>
      </c>
      <c r="M39" s="94">
        <v>4.7017006714367087E-5</v>
      </c>
      <c r="N39" s="94">
        <f t="shared" si="0"/>
        <v>1.8415898818809583E-2</v>
      </c>
      <c r="O39" s="94">
        <f>L39/'סכום נכסי הקרן'!$C$42</f>
        <v>3.1165479713617206E-3</v>
      </c>
    </row>
    <row r="40" spans="2:15">
      <c r="B40" s="86" t="s">
        <v>1154</v>
      </c>
      <c r="C40" s="83" t="s">
        <v>1155</v>
      </c>
      <c r="D40" s="96" t="s">
        <v>123</v>
      </c>
      <c r="E40" s="96" t="s">
        <v>314</v>
      </c>
      <c r="F40" s="83" t="s">
        <v>833</v>
      </c>
      <c r="G40" s="96" t="s">
        <v>834</v>
      </c>
      <c r="H40" s="96" t="s">
        <v>136</v>
      </c>
      <c r="I40" s="93">
        <v>18753.180775000001</v>
      </c>
      <c r="J40" s="95">
        <v>2108</v>
      </c>
      <c r="K40" s="83"/>
      <c r="L40" s="93">
        <v>395.31705072899996</v>
      </c>
      <c r="M40" s="94">
        <v>5.2783693708959003E-5</v>
      </c>
      <c r="N40" s="94">
        <f t="shared" si="0"/>
        <v>1.2626508516569377E-2</v>
      </c>
      <c r="O40" s="94">
        <f>L40/'סכום נכסי הקרן'!$C$42</f>
        <v>2.1368014610562173E-3</v>
      </c>
    </row>
    <row r="41" spans="2:15">
      <c r="B41" s="82"/>
      <c r="C41" s="83"/>
      <c r="D41" s="83"/>
      <c r="E41" s="83"/>
      <c r="F41" s="83"/>
      <c r="G41" s="83"/>
      <c r="H41" s="83"/>
      <c r="I41" s="93"/>
      <c r="J41" s="95"/>
      <c r="K41" s="83"/>
      <c r="L41" s="83"/>
      <c r="M41" s="83"/>
      <c r="N41" s="94"/>
      <c r="O41" s="83"/>
    </row>
    <row r="42" spans="2:15">
      <c r="B42" s="99" t="s">
        <v>1156</v>
      </c>
      <c r="C42" s="81"/>
      <c r="D42" s="81"/>
      <c r="E42" s="81"/>
      <c r="F42" s="81"/>
      <c r="G42" s="81"/>
      <c r="H42" s="81"/>
      <c r="I42" s="90"/>
      <c r="J42" s="92"/>
      <c r="K42" s="90">
        <v>37.621969630000002</v>
      </c>
      <c r="L42" s="90">
        <v>6699.3627140250001</v>
      </c>
      <c r="M42" s="81"/>
      <c r="N42" s="91">
        <f t="shared" ref="N42:N105" si="1">L42/$L$11</f>
        <v>0.21397903330562973</v>
      </c>
      <c r="O42" s="91">
        <f>L42/'סכום נכסי הקרן'!$C$42</f>
        <v>3.621196710102851E-2</v>
      </c>
    </row>
    <row r="43" spans="2:15">
      <c r="B43" s="86" t="s">
        <v>1157</v>
      </c>
      <c r="C43" s="83" t="s">
        <v>1158</v>
      </c>
      <c r="D43" s="96" t="s">
        <v>123</v>
      </c>
      <c r="E43" s="96" t="s">
        <v>314</v>
      </c>
      <c r="F43" s="83" t="s">
        <v>1159</v>
      </c>
      <c r="G43" s="96" t="s">
        <v>1160</v>
      </c>
      <c r="H43" s="96" t="s">
        <v>136</v>
      </c>
      <c r="I43" s="93">
        <v>25527.216100000005</v>
      </c>
      <c r="J43" s="95">
        <v>260.39999999999998</v>
      </c>
      <c r="K43" s="83"/>
      <c r="L43" s="93">
        <v>66.472870720999992</v>
      </c>
      <c r="M43" s="94">
        <v>8.5992756545167536E-5</v>
      </c>
      <c r="N43" s="94">
        <f t="shared" si="1"/>
        <v>2.1231572651160381E-3</v>
      </c>
      <c r="O43" s="94">
        <f>L43/'סכום נכסי הקרן'!$C$42</f>
        <v>3.5930483396883747E-4</v>
      </c>
    </row>
    <row r="44" spans="2:15">
      <c r="B44" s="86" t="s">
        <v>1161</v>
      </c>
      <c r="C44" s="83" t="s">
        <v>1162</v>
      </c>
      <c r="D44" s="96" t="s">
        <v>123</v>
      </c>
      <c r="E44" s="96" t="s">
        <v>314</v>
      </c>
      <c r="F44" s="83" t="s">
        <v>854</v>
      </c>
      <c r="G44" s="96" t="s">
        <v>448</v>
      </c>
      <c r="H44" s="96" t="s">
        <v>136</v>
      </c>
      <c r="I44" s="93">
        <v>11910.545753000002</v>
      </c>
      <c r="J44" s="95">
        <v>2933</v>
      </c>
      <c r="K44" s="83"/>
      <c r="L44" s="93">
        <v>349.33630693000003</v>
      </c>
      <c r="M44" s="94">
        <v>8.3081622454073907E-5</v>
      </c>
      <c r="N44" s="94">
        <f t="shared" si="1"/>
        <v>1.1157874031652441E-2</v>
      </c>
      <c r="O44" s="94">
        <f>L44/'סכום נכסי הקרן'!$C$42</f>
        <v>1.8882624204330778E-3</v>
      </c>
    </row>
    <row r="45" spans="2:15">
      <c r="B45" s="86" t="s">
        <v>1163</v>
      </c>
      <c r="C45" s="83" t="s">
        <v>1164</v>
      </c>
      <c r="D45" s="96" t="s">
        <v>123</v>
      </c>
      <c r="E45" s="96" t="s">
        <v>314</v>
      </c>
      <c r="F45" s="83" t="s">
        <v>629</v>
      </c>
      <c r="G45" s="96" t="s">
        <v>630</v>
      </c>
      <c r="H45" s="96" t="s">
        <v>136</v>
      </c>
      <c r="I45" s="93">
        <v>10968.907628000001</v>
      </c>
      <c r="J45" s="95">
        <v>700.4</v>
      </c>
      <c r="K45" s="83"/>
      <c r="L45" s="93">
        <v>76.82622902300001</v>
      </c>
      <c r="M45" s="94">
        <v>5.2049400246019361E-5</v>
      </c>
      <c r="N45" s="94">
        <f t="shared" si="1"/>
        <v>2.4538456746704086E-3</v>
      </c>
      <c r="O45" s="94">
        <f>L45/'סכום נכסי הקרן'!$C$42</f>
        <v>4.1526768987337092E-4</v>
      </c>
    </row>
    <row r="46" spans="2:15">
      <c r="B46" s="86" t="s">
        <v>1165</v>
      </c>
      <c r="C46" s="83" t="s">
        <v>1166</v>
      </c>
      <c r="D46" s="96" t="s">
        <v>123</v>
      </c>
      <c r="E46" s="96" t="s">
        <v>314</v>
      </c>
      <c r="F46" s="83" t="s">
        <v>841</v>
      </c>
      <c r="G46" s="96" t="s">
        <v>444</v>
      </c>
      <c r="H46" s="96" t="s">
        <v>136</v>
      </c>
      <c r="I46" s="93">
        <v>711.44377299999996</v>
      </c>
      <c r="J46" s="95">
        <v>12600</v>
      </c>
      <c r="K46" s="83"/>
      <c r="L46" s="93">
        <v>89.641915423000015</v>
      </c>
      <c r="M46" s="94">
        <v>4.8480271944372E-5</v>
      </c>
      <c r="N46" s="94">
        <f t="shared" si="1"/>
        <v>2.8631813539103422E-3</v>
      </c>
      <c r="O46" s="94">
        <f>L46/'סכום נכסי הקרן'!$C$42</f>
        <v>4.8454013176136613E-4</v>
      </c>
    </row>
    <row r="47" spans="2:15">
      <c r="B47" s="86" t="s">
        <v>1167</v>
      </c>
      <c r="C47" s="83" t="s">
        <v>1168</v>
      </c>
      <c r="D47" s="96" t="s">
        <v>123</v>
      </c>
      <c r="E47" s="96" t="s">
        <v>314</v>
      </c>
      <c r="F47" s="83" t="s">
        <v>1169</v>
      </c>
      <c r="G47" s="96" t="s">
        <v>834</v>
      </c>
      <c r="H47" s="96" t="s">
        <v>136</v>
      </c>
      <c r="I47" s="93">
        <v>10447.786295</v>
      </c>
      <c r="J47" s="95">
        <v>1499</v>
      </c>
      <c r="K47" s="83"/>
      <c r="L47" s="93">
        <v>156.61231656300001</v>
      </c>
      <c r="M47" s="94">
        <v>9.6014333841903577E-5</v>
      </c>
      <c r="N47" s="94">
        <f t="shared" si="1"/>
        <v>5.00222984370584E-3</v>
      </c>
      <c r="O47" s="94">
        <f>L47/'סכום נכסי הקרן'!$C$42</f>
        <v>8.4653425961286975E-4</v>
      </c>
    </row>
    <row r="48" spans="2:15">
      <c r="B48" s="86" t="s">
        <v>1170</v>
      </c>
      <c r="C48" s="83" t="s">
        <v>1171</v>
      </c>
      <c r="D48" s="96" t="s">
        <v>123</v>
      </c>
      <c r="E48" s="96" t="s">
        <v>314</v>
      </c>
      <c r="F48" s="83" t="s">
        <v>1172</v>
      </c>
      <c r="G48" s="96" t="s">
        <v>161</v>
      </c>
      <c r="H48" s="96" t="s">
        <v>136</v>
      </c>
      <c r="I48" s="93">
        <v>149.50119900000001</v>
      </c>
      <c r="J48" s="95">
        <v>2949</v>
      </c>
      <c r="K48" s="83"/>
      <c r="L48" s="93">
        <v>4.4087903729999995</v>
      </c>
      <c r="M48" s="94">
        <v>4.3572436350288918E-6</v>
      </c>
      <c r="N48" s="94">
        <f t="shared" si="1"/>
        <v>1.4081767808850514E-4</v>
      </c>
      <c r="O48" s="94">
        <f>L48/'סכום נכסי הקרן'!$C$42</f>
        <v>2.3830769993716066E-5</v>
      </c>
    </row>
    <row r="49" spans="2:15">
      <c r="B49" s="86" t="s">
        <v>1173</v>
      </c>
      <c r="C49" s="83" t="s">
        <v>1174</v>
      </c>
      <c r="D49" s="96" t="s">
        <v>123</v>
      </c>
      <c r="E49" s="96" t="s">
        <v>314</v>
      </c>
      <c r="F49" s="83" t="s">
        <v>791</v>
      </c>
      <c r="G49" s="96" t="s">
        <v>672</v>
      </c>
      <c r="H49" s="96" t="s">
        <v>136</v>
      </c>
      <c r="I49" s="93">
        <v>342.91405599999996</v>
      </c>
      <c r="J49" s="95">
        <v>153300</v>
      </c>
      <c r="K49" s="83"/>
      <c r="L49" s="93">
        <v>525.68724800100006</v>
      </c>
      <c r="M49" s="94">
        <v>9.4032758474598338E-5</v>
      </c>
      <c r="N49" s="94">
        <f t="shared" si="1"/>
        <v>1.6790559632315957E-2</v>
      </c>
      <c r="O49" s="94">
        <f>L49/'סכום נכסי הקרן'!$C$42</f>
        <v>2.8414895778355958E-3</v>
      </c>
    </row>
    <row r="50" spans="2:15">
      <c r="B50" s="86" t="s">
        <v>1175</v>
      </c>
      <c r="C50" s="83" t="s">
        <v>1176</v>
      </c>
      <c r="D50" s="96" t="s">
        <v>123</v>
      </c>
      <c r="E50" s="96" t="s">
        <v>314</v>
      </c>
      <c r="F50" s="83" t="s">
        <v>1177</v>
      </c>
      <c r="G50" s="96" t="s">
        <v>159</v>
      </c>
      <c r="H50" s="96" t="s">
        <v>136</v>
      </c>
      <c r="I50" s="93">
        <v>50527.800467000001</v>
      </c>
      <c r="J50" s="95">
        <v>434</v>
      </c>
      <c r="K50" s="83"/>
      <c r="L50" s="93">
        <v>219.29065402500001</v>
      </c>
      <c r="M50" s="94">
        <v>6.7178329448660097E-5</v>
      </c>
      <c r="N50" s="94">
        <f t="shared" si="1"/>
        <v>7.0041889302388501E-3</v>
      </c>
      <c r="O50" s="94">
        <f>L50/'סכום נכסי הקרן'!$C$42</f>
        <v>1.1853285585645471E-3</v>
      </c>
    </row>
    <row r="51" spans="2:15">
      <c r="B51" s="86" t="s">
        <v>1178</v>
      </c>
      <c r="C51" s="83" t="s">
        <v>1179</v>
      </c>
      <c r="D51" s="96" t="s">
        <v>123</v>
      </c>
      <c r="E51" s="96" t="s">
        <v>314</v>
      </c>
      <c r="F51" s="83" t="s">
        <v>1180</v>
      </c>
      <c r="G51" s="96" t="s">
        <v>159</v>
      </c>
      <c r="H51" s="96" t="s">
        <v>136</v>
      </c>
      <c r="I51" s="93">
        <v>22436.502406</v>
      </c>
      <c r="J51" s="95">
        <v>1031</v>
      </c>
      <c r="K51" s="83"/>
      <c r="L51" s="93">
        <v>231.32033980700001</v>
      </c>
      <c r="M51" s="94">
        <v>5.29775345337386E-5</v>
      </c>
      <c r="N51" s="94">
        <f t="shared" si="1"/>
        <v>7.3884195868674282E-3</v>
      </c>
      <c r="O51" s="94">
        <f>L51/'סכום נכסי הקרן'!$C$42</f>
        <v>1.2503524428306631E-3</v>
      </c>
    </row>
    <row r="52" spans="2:15">
      <c r="B52" s="86" t="s">
        <v>1181</v>
      </c>
      <c r="C52" s="83" t="s">
        <v>1182</v>
      </c>
      <c r="D52" s="96" t="s">
        <v>123</v>
      </c>
      <c r="E52" s="96" t="s">
        <v>314</v>
      </c>
      <c r="F52" s="83" t="s">
        <v>1183</v>
      </c>
      <c r="G52" s="96" t="s">
        <v>1184</v>
      </c>
      <c r="H52" s="96" t="s">
        <v>136</v>
      </c>
      <c r="I52" s="93">
        <v>337.97313500000001</v>
      </c>
      <c r="J52" s="95">
        <v>14290</v>
      </c>
      <c r="K52" s="83"/>
      <c r="L52" s="93">
        <v>48.296360929000002</v>
      </c>
      <c r="M52" s="94">
        <v>6.6827474325730347E-5</v>
      </c>
      <c r="N52" s="94">
        <f t="shared" si="1"/>
        <v>1.5425957758836224E-3</v>
      </c>
      <c r="O52" s="94">
        <f>L52/'סכום נכסי הקרן'!$C$42</f>
        <v>2.6105561196127533E-4</v>
      </c>
    </row>
    <row r="53" spans="2:15">
      <c r="B53" s="86" t="s">
        <v>1185</v>
      </c>
      <c r="C53" s="83" t="s">
        <v>1186</v>
      </c>
      <c r="D53" s="96" t="s">
        <v>123</v>
      </c>
      <c r="E53" s="96" t="s">
        <v>314</v>
      </c>
      <c r="F53" s="83" t="s">
        <v>1187</v>
      </c>
      <c r="G53" s="96" t="s">
        <v>672</v>
      </c>
      <c r="H53" s="96" t="s">
        <v>136</v>
      </c>
      <c r="I53" s="93">
        <v>668.14237300000013</v>
      </c>
      <c r="J53" s="95">
        <v>10240</v>
      </c>
      <c r="K53" s="83"/>
      <c r="L53" s="93">
        <v>68.417779001999989</v>
      </c>
      <c r="M53" s="94">
        <v>1.8390401930999112E-5</v>
      </c>
      <c r="N53" s="94">
        <f t="shared" si="1"/>
        <v>2.1852780386286065E-3</v>
      </c>
      <c r="O53" s="94">
        <f>L53/'סכום נכסי הקרן'!$C$42</f>
        <v>3.6981761819809676E-4</v>
      </c>
    </row>
    <row r="54" spans="2:15">
      <c r="B54" s="86" t="s">
        <v>1188</v>
      </c>
      <c r="C54" s="83" t="s">
        <v>1189</v>
      </c>
      <c r="D54" s="96" t="s">
        <v>123</v>
      </c>
      <c r="E54" s="96" t="s">
        <v>314</v>
      </c>
      <c r="F54" s="83" t="s">
        <v>1190</v>
      </c>
      <c r="G54" s="96" t="s">
        <v>1191</v>
      </c>
      <c r="H54" s="96" t="s">
        <v>136</v>
      </c>
      <c r="I54" s="93">
        <v>1730.5160900000001</v>
      </c>
      <c r="J54" s="95">
        <v>6056</v>
      </c>
      <c r="K54" s="83"/>
      <c r="L54" s="93">
        <v>104.80005441899999</v>
      </c>
      <c r="M54" s="94">
        <v>6.997432869748113E-5</v>
      </c>
      <c r="N54" s="94">
        <f t="shared" si="1"/>
        <v>3.3473354544617546E-3</v>
      </c>
      <c r="O54" s="94">
        <f>L54/'סכום נכסי הקרן'!$C$42</f>
        <v>5.6647419833860083E-4</v>
      </c>
    </row>
    <row r="55" spans="2:15">
      <c r="B55" s="86" t="s">
        <v>1192</v>
      </c>
      <c r="C55" s="83" t="s">
        <v>1193</v>
      </c>
      <c r="D55" s="96" t="s">
        <v>123</v>
      </c>
      <c r="E55" s="96" t="s">
        <v>314</v>
      </c>
      <c r="F55" s="83" t="s">
        <v>440</v>
      </c>
      <c r="G55" s="96" t="s">
        <v>384</v>
      </c>
      <c r="H55" s="96" t="s">
        <v>136</v>
      </c>
      <c r="I55" s="93">
        <v>333.22204299999999</v>
      </c>
      <c r="J55" s="95">
        <v>265400</v>
      </c>
      <c r="K55" s="83"/>
      <c r="L55" s="93">
        <v>884.37130249399991</v>
      </c>
      <c r="M55" s="94">
        <v>1.5594770715407242E-4</v>
      </c>
      <c r="N55" s="94">
        <f t="shared" si="1"/>
        <v>2.8247002658139786E-2</v>
      </c>
      <c r="O55" s="94">
        <f>L55/'סכום נכסי הקרן'!$C$42</f>
        <v>4.7802792411826044E-3</v>
      </c>
    </row>
    <row r="56" spans="2:15">
      <c r="B56" s="86" t="s">
        <v>1194</v>
      </c>
      <c r="C56" s="83" t="s">
        <v>1195</v>
      </c>
      <c r="D56" s="96" t="s">
        <v>123</v>
      </c>
      <c r="E56" s="96" t="s">
        <v>314</v>
      </c>
      <c r="F56" s="83" t="s">
        <v>1196</v>
      </c>
      <c r="G56" s="96" t="s">
        <v>630</v>
      </c>
      <c r="H56" s="96" t="s">
        <v>136</v>
      </c>
      <c r="I56" s="93">
        <v>807.02259699999991</v>
      </c>
      <c r="J56" s="95">
        <v>10140</v>
      </c>
      <c r="K56" s="83"/>
      <c r="L56" s="93">
        <v>81.832091379000005</v>
      </c>
      <c r="M56" s="94">
        <v>4.3138131377963846E-5</v>
      </c>
      <c r="N56" s="94">
        <f t="shared" si="1"/>
        <v>2.6137339556192053E-3</v>
      </c>
      <c r="O56" s="94">
        <f>L56/'סכום נכסי הקרן'!$C$42</f>
        <v>4.4232580430689141E-4</v>
      </c>
    </row>
    <row r="57" spans="2:15">
      <c r="B57" s="86" t="s">
        <v>1197</v>
      </c>
      <c r="C57" s="83" t="s">
        <v>1198</v>
      </c>
      <c r="D57" s="96" t="s">
        <v>123</v>
      </c>
      <c r="E57" s="96" t="s">
        <v>314</v>
      </c>
      <c r="F57" s="83" t="s">
        <v>1199</v>
      </c>
      <c r="G57" s="96" t="s">
        <v>132</v>
      </c>
      <c r="H57" s="96" t="s">
        <v>136</v>
      </c>
      <c r="I57" s="93">
        <v>656.41120699999999</v>
      </c>
      <c r="J57" s="95">
        <v>32140</v>
      </c>
      <c r="K57" s="83"/>
      <c r="L57" s="93">
        <v>210.970561793</v>
      </c>
      <c r="M57" s="94">
        <v>1.2416378273903201E-4</v>
      </c>
      <c r="N57" s="94">
        <f t="shared" si="1"/>
        <v>6.7384434602869156E-3</v>
      </c>
      <c r="O57" s="94">
        <f>L57/'סכום נכסי הקרן'!$C$42</f>
        <v>1.1403560859512987E-3</v>
      </c>
    </row>
    <row r="58" spans="2:15">
      <c r="B58" s="86" t="s">
        <v>1200</v>
      </c>
      <c r="C58" s="83" t="s">
        <v>1201</v>
      </c>
      <c r="D58" s="96" t="s">
        <v>123</v>
      </c>
      <c r="E58" s="96" t="s">
        <v>314</v>
      </c>
      <c r="F58" s="83" t="s">
        <v>1202</v>
      </c>
      <c r="G58" s="96" t="s">
        <v>834</v>
      </c>
      <c r="H58" s="96" t="s">
        <v>136</v>
      </c>
      <c r="I58" s="93">
        <v>1542.7702749999999</v>
      </c>
      <c r="J58" s="95">
        <v>6647</v>
      </c>
      <c r="K58" s="83"/>
      <c r="L58" s="93">
        <v>102.54794018400001</v>
      </c>
      <c r="M58" s="94">
        <v>1.0985405712706168E-4</v>
      </c>
      <c r="N58" s="94">
        <f t="shared" si="1"/>
        <v>3.2754024591202303E-3</v>
      </c>
      <c r="O58" s="94">
        <f>L58/'סכום נכסי הקרן'!$C$42</f>
        <v>5.5430087826819382E-4</v>
      </c>
    </row>
    <row r="59" spans="2:15">
      <c r="B59" s="86" t="s">
        <v>1203</v>
      </c>
      <c r="C59" s="83" t="s">
        <v>1204</v>
      </c>
      <c r="D59" s="96" t="s">
        <v>123</v>
      </c>
      <c r="E59" s="96" t="s">
        <v>314</v>
      </c>
      <c r="F59" s="83" t="s">
        <v>1205</v>
      </c>
      <c r="G59" s="96" t="s">
        <v>1206</v>
      </c>
      <c r="H59" s="96" t="s">
        <v>136</v>
      </c>
      <c r="I59" s="93">
        <v>496.62174099999999</v>
      </c>
      <c r="J59" s="95">
        <v>26410</v>
      </c>
      <c r="K59" s="83"/>
      <c r="L59" s="93">
        <v>131.157801842</v>
      </c>
      <c r="M59" s="94">
        <v>7.3103390253150983E-5</v>
      </c>
      <c r="N59" s="94">
        <f t="shared" si="1"/>
        <v>4.1892073689171758E-3</v>
      </c>
      <c r="O59" s="94">
        <f>L59/'סכום נכסי הקרן'!$C$42</f>
        <v>7.0894534421949752E-4</v>
      </c>
    </row>
    <row r="60" spans="2:15">
      <c r="B60" s="86" t="s">
        <v>1207</v>
      </c>
      <c r="C60" s="83" t="s">
        <v>1208</v>
      </c>
      <c r="D60" s="96" t="s">
        <v>123</v>
      </c>
      <c r="E60" s="96" t="s">
        <v>314</v>
      </c>
      <c r="F60" s="83" t="s">
        <v>1209</v>
      </c>
      <c r="G60" s="96" t="s">
        <v>1206</v>
      </c>
      <c r="H60" s="96" t="s">
        <v>136</v>
      </c>
      <c r="I60" s="93">
        <v>1761.135</v>
      </c>
      <c r="J60" s="95">
        <v>13900</v>
      </c>
      <c r="K60" s="83"/>
      <c r="L60" s="93">
        <v>244.79776493899999</v>
      </c>
      <c r="M60" s="94">
        <v>7.8332976095328867E-5</v>
      </c>
      <c r="N60" s="94">
        <f t="shared" si="1"/>
        <v>7.8188913383307416E-3</v>
      </c>
      <c r="O60" s="94">
        <f>L60/'סכום נכסי הקרן'!$C$42</f>
        <v>1.3232017713891611E-3</v>
      </c>
    </row>
    <row r="61" spans="2:15">
      <c r="B61" s="86" t="s">
        <v>1210</v>
      </c>
      <c r="C61" s="83" t="s">
        <v>1211</v>
      </c>
      <c r="D61" s="96" t="s">
        <v>123</v>
      </c>
      <c r="E61" s="96" t="s">
        <v>314</v>
      </c>
      <c r="F61" s="83" t="s">
        <v>719</v>
      </c>
      <c r="G61" s="96" t="s">
        <v>133</v>
      </c>
      <c r="H61" s="96" t="s">
        <v>136</v>
      </c>
      <c r="I61" s="93">
        <v>9181.2404999999999</v>
      </c>
      <c r="J61" s="95">
        <v>1291</v>
      </c>
      <c r="K61" s="83"/>
      <c r="L61" s="93">
        <v>118.529814855</v>
      </c>
      <c r="M61" s="94">
        <v>4.5906202500000001E-5</v>
      </c>
      <c r="N61" s="94">
        <f t="shared" si="1"/>
        <v>3.785866847822911E-3</v>
      </c>
      <c r="O61" s="94">
        <f>L61/'סכום נכסי הקרן'!$C$42</f>
        <v>6.4068747121791433E-4</v>
      </c>
    </row>
    <row r="62" spans="2:15">
      <c r="B62" s="86" t="s">
        <v>1212</v>
      </c>
      <c r="C62" s="83" t="s">
        <v>1213</v>
      </c>
      <c r="D62" s="96" t="s">
        <v>123</v>
      </c>
      <c r="E62" s="96" t="s">
        <v>314</v>
      </c>
      <c r="F62" s="83" t="s">
        <v>869</v>
      </c>
      <c r="G62" s="96" t="s">
        <v>130</v>
      </c>
      <c r="H62" s="96" t="s">
        <v>136</v>
      </c>
      <c r="I62" s="93">
        <v>861052.56292099995</v>
      </c>
      <c r="J62" s="95">
        <v>62.7</v>
      </c>
      <c r="K62" s="93">
        <v>37.621969630000002</v>
      </c>
      <c r="L62" s="93">
        <v>577.50192658399999</v>
      </c>
      <c r="M62" s="94">
        <v>1.6619703758180004E-4</v>
      </c>
      <c r="N62" s="94">
        <f t="shared" si="1"/>
        <v>1.8445531203122423E-2</v>
      </c>
      <c r="O62" s="94">
        <f>L62/'סכום נכסי הקרן'!$C$42</f>
        <v>3.1215627006521787E-3</v>
      </c>
    </row>
    <row r="63" spans="2:15">
      <c r="B63" s="86" t="s">
        <v>1214</v>
      </c>
      <c r="C63" s="83" t="s">
        <v>1215</v>
      </c>
      <c r="D63" s="96" t="s">
        <v>123</v>
      </c>
      <c r="E63" s="96" t="s">
        <v>314</v>
      </c>
      <c r="F63" s="83" t="s">
        <v>455</v>
      </c>
      <c r="G63" s="96" t="s">
        <v>384</v>
      </c>
      <c r="H63" s="96" t="s">
        <v>136</v>
      </c>
      <c r="I63" s="93">
        <v>153.367874</v>
      </c>
      <c r="J63" s="95">
        <v>76010</v>
      </c>
      <c r="K63" s="83"/>
      <c r="L63" s="93">
        <v>116.57492075</v>
      </c>
      <c r="M63" s="94">
        <v>2.8380981795356534E-5</v>
      </c>
      <c r="N63" s="94">
        <f t="shared" si="1"/>
        <v>3.7234271250225536E-3</v>
      </c>
      <c r="O63" s="94">
        <f>L63/'סכום נכסי הקרן'!$C$42</f>
        <v>6.30120710760527E-4</v>
      </c>
    </row>
    <row r="64" spans="2:15">
      <c r="B64" s="86" t="s">
        <v>1216</v>
      </c>
      <c r="C64" s="83" t="s">
        <v>1217</v>
      </c>
      <c r="D64" s="96" t="s">
        <v>123</v>
      </c>
      <c r="E64" s="96" t="s">
        <v>314</v>
      </c>
      <c r="F64" s="83" t="s">
        <v>1218</v>
      </c>
      <c r="G64" s="96" t="s">
        <v>444</v>
      </c>
      <c r="H64" s="96" t="s">
        <v>136</v>
      </c>
      <c r="I64" s="93">
        <v>2568.6461869999998</v>
      </c>
      <c r="J64" s="95">
        <v>5188</v>
      </c>
      <c r="K64" s="83"/>
      <c r="L64" s="93">
        <v>133.261364165</v>
      </c>
      <c r="M64" s="94">
        <v>3.7972521802725989E-5</v>
      </c>
      <c r="N64" s="94">
        <f t="shared" si="1"/>
        <v>4.2563955854069881E-3</v>
      </c>
      <c r="O64" s="94">
        <f>L64/'סכום נכסי הקרן'!$C$42</f>
        <v>7.2031569881695343E-4</v>
      </c>
    </row>
    <row r="65" spans="2:15">
      <c r="B65" s="86" t="s">
        <v>1219</v>
      </c>
      <c r="C65" s="83" t="s">
        <v>1220</v>
      </c>
      <c r="D65" s="96" t="s">
        <v>123</v>
      </c>
      <c r="E65" s="96" t="s">
        <v>314</v>
      </c>
      <c r="F65" s="83" t="s">
        <v>551</v>
      </c>
      <c r="G65" s="96" t="s">
        <v>384</v>
      </c>
      <c r="H65" s="96" t="s">
        <v>136</v>
      </c>
      <c r="I65" s="93">
        <v>18483.623775</v>
      </c>
      <c r="J65" s="95">
        <v>943</v>
      </c>
      <c r="K65" s="83"/>
      <c r="L65" s="93">
        <v>174.30057219599999</v>
      </c>
      <c r="M65" s="94">
        <v>2.2737023533630488E-5</v>
      </c>
      <c r="N65" s="94">
        <f t="shared" si="1"/>
        <v>5.5671963939253914E-3</v>
      </c>
      <c r="O65" s="94">
        <f>L65/'סכום נכסי הקרן'!$C$42</f>
        <v>9.4214432857000292E-4</v>
      </c>
    </row>
    <row r="66" spans="2:15">
      <c r="B66" s="86" t="s">
        <v>1221</v>
      </c>
      <c r="C66" s="83" t="s">
        <v>1222</v>
      </c>
      <c r="D66" s="96" t="s">
        <v>123</v>
      </c>
      <c r="E66" s="96" t="s">
        <v>314</v>
      </c>
      <c r="F66" s="83" t="s">
        <v>1223</v>
      </c>
      <c r="G66" s="96" t="s">
        <v>1206</v>
      </c>
      <c r="H66" s="96" t="s">
        <v>136</v>
      </c>
      <c r="I66" s="93">
        <v>5215.1419480000004</v>
      </c>
      <c r="J66" s="95">
        <v>6951</v>
      </c>
      <c r="K66" s="83"/>
      <c r="L66" s="93">
        <v>362.50451679899999</v>
      </c>
      <c r="M66" s="94">
        <v>8.3999307535966318E-5</v>
      </c>
      <c r="N66" s="94">
        <f t="shared" si="1"/>
        <v>1.1578469383540974E-2</v>
      </c>
      <c r="O66" s="94">
        <f>L66/'סכום נכסי הקרן'!$C$42</f>
        <v>1.959440352261936E-3</v>
      </c>
    </row>
    <row r="67" spans="2:15">
      <c r="B67" s="86" t="s">
        <v>1224</v>
      </c>
      <c r="C67" s="83" t="s">
        <v>1225</v>
      </c>
      <c r="D67" s="96" t="s">
        <v>123</v>
      </c>
      <c r="E67" s="96" t="s">
        <v>314</v>
      </c>
      <c r="F67" s="83" t="s">
        <v>1226</v>
      </c>
      <c r="G67" s="96" t="s">
        <v>1191</v>
      </c>
      <c r="H67" s="96" t="s">
        <v>136</v>
      </c>
      <c r="I67" s="93">
        <v>9675.6161400000001</v>
      </c>
      <c r="J67" s="95">
        <v>2885</v>
      </c>
      <c r="K67" s="83"/>
      <c r="L67" s="93">
        <v>279.14152565500001</v>
      </c>
      <c r="M67" s="94">
        <v>8.9868767353494332E-5</v>
      </c>
      <c r="N67" s="94">
        <f t="shared" si="1"/>
        <v>8.9158381721997099E-3</v>
      </c>
      <c r="O67" s="94">
        <f>L67/'סכום נכסי הקרן'!$C$42</f>
        <v>1.5088395978901531E-3</v>
      </c>
    </row>
    <row r="68" spans="2:15">
      <c r="B68" s="86" t="s">
        <v>1227</v>
      </c>
      <c r="C68" s="83" t="s">
        <v>1228</v>
      </c>
      <c r="D68" s="96" t="s">
        <v>123</v>
      </c>
      <c r="E68" s="96" t="s">
        <v>314</v>
      </c>
      <c r="F68" s="83" t="s">
        <v>1229</v>
      </c>
      <c r="G68" s="96" t="s">
        <v>834</v>
      </c>
      <c r="H68" s="96" t="s">
        <v>136</v>
      </c>
      <c r="I68" s="93">
        <v>360.39007299999997</v>
      </c>
      <c r="J68" s="95">
        <v>13550</v>
      </c>
      <c r="K68" s="83"/>
      <c r="L68" s="93">
        <v>48.832854824000002</v>
      </c>
      <c r="M68" s="94">
        <v>4.0728567921956303E-5</v>
      </c>
      <c r="N68" s="94">
        <f t="shared" si="1"/>
        <v>1.5597315020604038E-3</v>
      </c>
      <c r="O68" s="94">
        <f>L68/'סכום נכסי הקרן'!$C$42</f>
        <v>2.6395551454976658E-4</v>
      </c>
    </row>
    <row r="69" spans="2:15">
      <c r="B69" s="86" t="s">
        <v>1230</v>
      </c>
      <c r="C69" s="83" t="s">
        <v>1231</v>
      </c>
      <c r="D69" s="96" t="s">
        <v>123</v>
      </c>
      <c r="E69" s="96" t="s">
        <v>314</v>
      </c>
      <c r="F69" s="83" t="s">
        <v>571</v>
      </c>
      <c r="G69" s="96" t="s">
        <v>444</v>
      </c>
      <c r="H69" s="96" t="s">
        <v>136</v>
      </c>
      <c r="I69" s="93">
        <v>2368.5933089999999</v>
      </c>
      <c r="J69" s="95">
        <v>5049</v>
      </c>
      <c r="K69" s="83"/>
      <c r="L69" s="93">
        <v>119.59027618300001</v>
      </c>
      <c r="M69" s="94">
        <v>3.7435135478953532E-5</v>
      </c>
      <c r="N69" s="94">
        <f t="shared" si="1"/>
        <v>3.8197382023845029E-3</v>
      </c>
      <c r="O69" s="94">
        <f>L69/'סכום נכסי הקרן'!$C$42</f>
        <v>6.4641956729341967E-4</v>
      </c>
    </row>
    <row r="70" spans="2:15">
      <c r="B70" s="86" t="s">
        <v>1232</v>
      </c>
      <c r="C70" s="83" t="s">
        <v>1233</v>
      </c>
      <c r="D70" s="96" t="s">
        <v>123</v>
      </c>
      <c r="E70" s="96" t="s">
        <v>314</v>
      </c>
      <c r="F70" s="83" t="s">
        <v>1234</v>
      </c>
      <c r="G70" s="96" t="s">
        <v>1127</v>
      </c>
      <c r="H70" s="96" t="s">
        <v>136</v>
      </c>
      <c r="I70" s="93">
        <v>275.09423800000002</v>
      </c>
      <c r="J70" s="95">
        <v>13140</v>
      </c>
      <c r="K70" s="83"/>
      <c r="L70" s="93">
        <v>36.147382823999997</v>
      </c>
      <c r="M70" s="94">
        <v>9.8520657879652802E-6</v>
      </c>
      <c r="N70" s="94">
        <f t="shared" si="1"/>
        <v>1.1545548977390657E-3</v>
      </c>
      <c r="O70" s="94">
        <f>L70/'סכום נכסי הקרן'!$C$42</f>
        <v>1.9538691864983955E-4</v>
      </c>
    </row>
    <row r="71" spans="2:15">
      <c r="B71" s="86" t="s">
        <v>1235</v>
      </c>
      <c r="C71" s="83" t="s">
        <v>1236</v>
      </c>
      <c r="D71" s="96" t="s">
        <v>123</v>
      </c>
      <c r="E71" s="96" t="s">
        <v>314</v>
      </c>
      <c r="F71" s="83" t="s">
        <v>1237</v>
      </c>
      <c r="G71" s="96" t="s">
        <v>130</v>
      </c>
      <c r="H71" s="96" t="s">
        <v>136</v>
      </c>
      <c r="I71" s="93">
        <v>6892.7467390000002</v>
      </c>
      <c r="J71" s="95">
        <v>2064</v>
      </c>
      <c r="K71" s="83"/>
      <c r="L71" s="93">
        <v>142.26629269199998</v>
      </c>
      <c r="M71" s="94">
        <v>7.0206846758479779E-5</v>
      </c>
      <c r="N71" s="94">
        <f t="shared" si="1"/>
        <v>4.544014868530722E-3</v>
      </c>
      <c r="O71" s="94">
        <f>L71/'סכום נכסי הקרן'!$C$42</f>
        <v>7.6898990701950094E-4</v>
      </c>
    </row>
    <row r="72" spans="2:15">
      <c r="B72" s="86" t="s">
        <v>1238</v>
      </c>
      <c r="C72" s="83" t="s">
        <v>1239</v>
      </c>
      <c r="D72" s="96" t="s">
        <v>123</v>
      </c>
      <c r="E72" s="96" t="s">
        <v>314</v>
      </c>
      <c r="F72" s="83" t="s">
        <v>651</v>
      </c>
      <c r="G72" s="96" t="s">
        <v>160</v>
      </c>
      <c r="H72" s="96" t="s">
        <v>136</v>
      </c>
      <c r="I72" s="93">
        <v>3090.4625390000001</v>
      </c>
      <c r="J72" s="95">
        <v>1099</v>
      </c>
      <c r="K72" s="83"/>
      <c r="L72" s="93">
        <v>33.964183306999999</v>
      </c>
      <c r="M72" s="94">
        <v>2.0982382684654029E-5</v>
      </c>
      <c r="N72" s="94">
        <f t="shared" si="1"/>
        <v>1.0848230527707393E-3</v>
      </c>
      <c r="O72" s="94">
        <f>L72/'סכום נכסי הקרן'!$C$42</f>
        <v>1.8358610229471389E-4</v>
      </c>
    </row>
    <row r="73" spans="2:15">
      <c r="B73" s="86" t="s">
        <v>1240</v>
      </c>
      <c r="C73" s="83" t="s">
        <v>1241</v>
      </c>
      <c r="D73" s="96" t="s">
        <v>123</v>
      </c>
      <c r="E73" s="96" t="s">
        <v>314</v>
      </c>
      <c r="F73" s="83" t="s">
        <v>1242</v>
      </c>
      <c r="G73" s="96" t="s">
        <v>131</v>
      </c>
      <c r="H73" s="96" t="s">
        <v>136</v>
      </c>
      <c r="I73" s="93">
        <v>932.53859799999987</v>
      </c>
      <c r="J73" s="95">
        <v>7901</v>
      </c>
      <c r="K73" s="83"/>
      <c r="L73" s="93">
        <v>73.679874595000001</v>
      </c>
      <c r="M73" s="94">
        <v>8.5602125488531524E-5</v>
      </c>
      <c r="N73" s="94">
        <f t="shared" si="1"/>
        <v>2.3533504622629832E-3</v>
      </c>
      <c r="O73" s="94">
        <f>L73/'סכום נכסי הקרן'!$C$42</f>
        <v>3.9826074639255453E-4</v>
      </c>
    </row>
    <row r="74" spans="2:15">
      <c r="B74" s="86" t="s">
        <v>1243</v>
      </c>
      <c r="C74" s="83" t="s">
        <v>1244</v>
      </c>
      <c r="D74" s="96" t="s">
        <v>123</v>
      </c>
      <c r="E74" s="96" t="s">
        <v>314</v>
      </c>
      <c r="F74" s="83" t="s">
        <v>1245</v>
      </c>
      <c r="G74" s="96" t="s">
        <v>497</v>
      </c>
      <c r="H74" s="96" t="s">
        <v>136</v>
      </c>
      <c r="I74" s="93">
        <v>564.65262299999995</v>
      </c>
      <c r="J74" s="95">
        <v>15440</v>
      </c>
      <c r="K74" s="83"/>
      <c r="L74" s="93">
        <v>87.182364935999999</v>
      </c>
      <c r="M74" s="94">
        <v>5.9138592819090572E-5</v>
      </c>
      <c r="N74" s="94">
        <f t="shared" si="1"/>
        <v>2.784622801695686E-3</v>
      </c>
      <c r="O74" s="94">
        <f>L74/'סכום נכסי הקרן'!$C$42</f>
        <v>4.7124555955793744E-4</v>
      </c>
    </row>
    <row r="75" spans="2:15">
      <c r="B75" s="86" t="s">
        <v>1246</v>
      </c>
      <c r="C75" s="83" t="s">
        <v>1247</v>
      </c>
      <c r="D75" s="96" t="s">
        <v>123</v>
      </c>
      <c r="E75" s="96" t="s">
        <v>314</v>
      </c>
      <c r="F75" s="83" t="s">
        <v>819</v>
      </c>
      <c r="G75" s="96" t="s">
        <v>160</v>
      </c>
      <c r="H75" s="96" t="s">
        <v>136</v>
      </c>
      <c r="I75" s="93">
        <v>5335.8077199999998</v>
      </c>
      <c r="J75" s="95">
        <v>1537</v>
      </c>
      <c r="K75" s="83"/>
      <c r="L75" s="93">
        <v>82.011364661000002</v>
      </c>
      <c r="M75" s="94">
        <v>3.2507196284025511E-5</v>
      </c>
      <c r="N75" s="94">
        <f t="shared" si="1"/>
        <v>2.6194599813946988E-3</v>
      </c>
      <c r="O75" s="94">
        <f>L75/'סכום נכסי הקרן'!$C$42</f>
        <v>4.4329482755089142E-4</v>
      </c>
    </row>
    <row r="76" spans="2:15">
      <c r="B76" s="86" t="s">
        <v>1248</v>
      </c>
      <c r="C76" s="83" t="s">
        <v>1249</v>
      </c>
      <c r="D76" s="96" t="s">
        <v>123</v>
      </c>
      <c r="E76" s="96" t="s">
        <v>314</v>
      </c>
      <c r="F76" s="83" t="s">
        <v>1250</v>
      </c>
      <c r="G76" s="96" t="s">
        <v>834</v>
      </c>
      <c r="H76" s="96" t="s">
        <v>136</v>
      </c>
      <c r="I76" s="93">
        <v>138.46366</v>
      </c>
      <c r="J76" s="95">
        <v>29110</v>
      </c>
      <c r="K76" s="83"/>
      <c r="L76" s="93">
        <v>40.306771394000002</v>
      </c>
      <c r="M76" s="94">
        <v>6.010043965135201E-5</v>
      </c>
      <c r="N76" s="94">
        <f t="shared" si="1"/>
        <v>1.2874066305595384E-3</v>
      </c>
      <c r="O76" s="94">
        <f>L76/'סכום נכסי הקרן'!$C$42</f>
        <v>2.178696007327061E-4</v>
      </c>
    </row>
    <row r="77" spans="2:15">
      <c r="B77" s="86" t="s">
        <v>1251</v>
      </c>
      <c r="C77" s="83" t="s">
        <v>1252</v>
      </c>
      <c r="D77" s="96" t="s">
        <v>123</v>
      </c>
      <c r="E77" s="96" t="s">
        <v>314</v>
      </c>
      <c r="F77" s="83" t="s">
        <v>1253</v>
      </c>
      <c r="G77" s="96" t="s">
        <v>1254</v>
      </c>
      <c r="H77" s="96" t="s">
        <v>136</v>
      </c>
      <c r="I77" s="93">
        <v>700.38618300000007</v>
      </c>
      <c r="J77" s="95">
        <v>2370</v>
      </c>
      <c r="K77" s="83"/>
      <c r="L77" s="93">
        <v>16.599152527999998</v>
      </c>
      <c r="M77" s="94">
        <v>1.7393324973743734E-5</v>
      </c>
      <c r="N77" s="94">
        <f t="shared" si="1"/>
        <v>5.3018037136552698E-4</v>
      </c>
      <c r="O77" s="94">
        <f>L77/'סכום נכסי הקרן'!$C$42</f>
        <v>8.9723155904146358E-5</v>
      </c>
    </row>
    <row r="78" spans="2:15">
      <c r="B78" s="86" t="s">
        <v>1255</v>
      </c>
      <c r="C78" s="83" t="s">
        <v>1256</v>
      </c>
      <c r="D78" s="96" t="s">
        <v>123</v>
      </c>
      <c r="E78" s="96" t="s">
        <v>314</v>
      </c>
      <c r="F78" s="83" t="s">
        <v>1257</v>
      </c>
      <c r="G78" s="96" t="s">
        <v>1127</v>
      </c>
      <c r="H78" s="96" t="s">
        <v>136</v>
      </c>
      <c r="I78" s="93">
        <v>385.53717399999999</v>
      </c>
      <c r="J78" s="95">
        <v>3797</v>
      </c>
      <c r="K78" s="83"/>
      <c r="L78" s="93">
        <v>14.638846483</v>
      </c>
      <c r="M78" s="94">
        <v>1.0031870534475407E-5</v>
      </c>
      <c r="N78" s="94">
        <f t="shared" si="1"/>
        <v>4.6756779008012497E-4</v>
      </c>
      <c r="O78" s="94">
        <f>L78/'סכום נכסי הקרן'!$C$42</f>
        <v>7.9127142366787321E-5</v>
      </c>
    </row>
    <row r="79" spans="2:15">
      <c r="B79" s="86" t="s">
        <v>1258</v>
      </c>
      <c r="C79" s="83" t="s">
        <v>1259</v>
      </c>
      <c r="D79" s="96" t="s">
        <v>123</v>
      </c>
      <c r="E79" s="96" t="s">
        <v>314</v>
      </c>
      <c r="F79" s="83" t="s">
        <v>1260</v>
      </c>
      <c r="G79" s="96" t="s">
        <v>705</v>
      </c>
      <c r="H79" s="96" t="s">
        <v>136</v>
      </c>
      <c r="I79" s="93">
        <v>912.303988</v>
      </c>
      <c r="J79" s="95">
        <v>9538</v>
      </c>
      <c r="K79" s="83"/>
      <c r="L79" s="93">
        <v>87.015554353999988</v>
      </c>
      <c r="M79" s="94">
        <v>7.2534408414240816E-5</v>
      </c>
      <c r="N79" s="94">
        <f t="shared" si="1"/>
        <v>2.7792948371406713E-3</v>
      </c>
      <c r="O79" s="94">
        <f>L79/'סכום נכסי הקרן'!$C$42</f>
        <v>4.7034390076361031E-4</v>
      </c>
    </row>
    <row r="80" spans="2:15">
      <c r="B80" s="86" t="s">
        <v>1261</v>
      </c>
      <c r="C80" s="83" t="s">
        <v>1262</v>
      </c>
      <c r="D80" s="96" t="s">
        <v>123</v>
      </c>
      <c r="E80" s="96" t="s">
        <v>314</v>
      </c>
      <c r="F80" s="83" t="s">
        <v>1263</v>
      </c>
      <c r="G80" s="96" t="s">
        <v>1254</v>
      </c>
      <c r="H80" s="96" t="s">
        <v>136</v>
      </c>
      <c r="I80" s="93">
        <v>5281.0548120000003</v>
      </c>
      <c r="J80" s="95">
        <v>206.6</v>
      </c>
      <c r="K80" s="83"/>
      <c r="L80" s="93">
        <v>10.910659241999999</v>
      </c>
      <c r="M80" s="94">
        <v>1.497340424379695E-5</v>
      </c>
      <c r="N80" s="94">
        <f t="shared" si="1"/>
        <v>3.4848871706001834E-4</v>
      </c>
      <c r="O80" s="94">
        <f>L80/'סכום נכסי הקרן'!$C$42</f>
        <v>5.8975226508442228E-5</v>
      </c>
    </row>
    <row r="81" spans="2:15">
      <c r="B81" s="86" t="s">
        <v>1264</v>
      </c>
      <c r="C81" s="83" t="s">
        <v>1265</v>
      </c>
      <c r="D81" s="96" t="s">
        <v>123</v>
      </c>
      <c r="E81" s="96" t="s">
        <v>314</v>
      </c>
      <c r="F81" s="83" t="s">
        <v>486</v>
      </c>
      <c r="G81" s="96" t="s">
        <v>384</v>
      </c>
      <c r="H81" s="96" t="s">
        <v>136</v>
      </c>
      <c r="I81" s="93">
        <v>9573.3923880000002</v>
      </c>
      <c r="J81" s="95">
        <v>2064</v>
      </c>
      <c r="K81" s="83"/>
      <c r="L81" s="93">
        <v>197.59481888899995</v>
      </c>
      <c r="M81" s="94">
        <v>5.3700783622355262E-5</v>
      </c>
      <c r="N81" s="94">
        <f t="shared" si="1"/>
        <v>6.3112194602561733E-3</v>
      </c>
      <c r="O81" s="94">
        <f>L81/'סכום נכסי הקרן'!$C$42</f>
        <v>1.068056378849687E-3</v>
      </c>
    </row>
    <row r="82" spans="2:15">
      <c r="B82" s="86" t="s">
        <v>1266</v>
      </c>
      <c r="C82" s="83" t="s">
        <v>1267</v>
      </c>
      <c r="D82" s="96" t="s">
        <v>123</v>
      </c>
      <c r="E82" s="96" t="s">
        <v>314</v>
      </c>
      <c r="F82" s="83" t="s">
        <v>1268</v>
      </c>
      <c r="G82" s="96" t="s">
        <v>131</v>
      </c>
      <c r="H82" s="96" t="s">
        <v>136</v>
      </c>
      <c r="I82" s="93">
        <v>604.97620900000004</v>
      </c>
      <c r="J82" s="95">
        <v>19860</v>
      </c>
      <c r="K82" s="83"/>
      <c r="L82" s="93">
        <v>120.148275066</v>
      </c>
      <c r="M82" s="94">
        <v>4.3916559393529847E-5</v>
      </c>
      <c r="N82" s="94">
        <f t="shared" si="1"/>
        <v>3.8375608023341959E-3</v>
      </c>
      <c r="O82" s="94">
        <f>L82/'סכום נכסי הקרן'!$C$42</f>
        <v>6.4943571047839819E-4</v>
      </c>
    </row>
    <row r="83" spans="2:15">
      <c r="B83" s="86" t="s">
        <v>1269</v>
      </c>
      <c r="C83" s="83" t="s">
        <v>1270</v>
      </c>
      <c r="D83" s="96" t="s">
        <v>123</v>
      </c>
      <c r="E83" s="96" t="s">
        <v>314</v>
      </c>
      <c r="F83" s="83" t="s">
        <v>1271</v>
      </c>
      <c r="G83" s="96" t="s">
        <v>130</v>
      </c>
      <c r="H83" s="96" t="s">
        <v>136</v>
      </c>
      <c r="I83" s="93">
        <v>65735.185157</v>
      </c>
      <c r="J83" s="95">
        <v>264.3</v>
      </c>
      <c r="K83" s="83"/>
      <c r="L83" s="93">
        <v>173.738094367</v>
      </c>
      <c r="M83" s="94">
        <v>5.8492770366446336E-5</v>
      </c>
      <c r="N83" s="94">
        <f t="shared" si="1"/>
        <v>5.549230735512346E-3</v>
      </c>
      <c r="O83" s="94">
        <f>L83/'סכום נכסי הקרן'!$C$42</f>
        <v>9.3910397540384813E-4</v>
      </c>
    </row>
    <row r="84" spans="2:15">
      <c r="B84" s="86" t="s">
        <v>1272</v>
      </c>
      <c r="C84" s="83" t="s">
        <v>1273</v>
      </c>
      <c r="D84" s="96" t="s">
        <v>123</v>
      </c>
      <c r="E84" s="96" t="s">
        <v>314</v>
      </c>
      <c r="F84" s="83" t="s">
        <v>872</v>
      </c>
      <c r="G84" s="96" t="s">
        <v>130</v>
      </c>
      <c r="H84" s="96" t="s">
        <v>136</v>
      </c>
      <c r="I84" s="93">
        <v>7007.8625249999996</v>
      </c>
      <c r="J84" s="95">
        <v>801</v>
      </c>
      <c r="K84" s="83"/>
      <c r="L84" s="93">
        <v>56.132978829000002</v>
      </c>
      <c r="M84" s="94">
        <v>7.9188845835638158E-5</v>
      </c>
      <c r="N84" s="94">
        <f t="shared" si="1"/>
        <v>1.7928989754875328E-3</v>
      </c>
      <c r="O84" s="94">
        <f>L84/'סכום נכסי הקרן'!$C$42</f>
        <v>3.0341476785293115E-4</v>
      </c>
    </row>
    <row r="85" spans="2:15">
      <c r="B85" s="82"/>
      <c r="C85" s="83"/>
      <c r="D85" s="83"/>
      <c r="E85" s="83"/>
      <c r="F85" s="83"/>
      <c r="G85" s="83"/>
      <c r="H85" s="83"/>
      <c r="I85" s="93"/>
      <c r="J85" s="95"/>
      <c r="K85" s="83"/>
      <c r="L85" s="83"/>
      <c r="M85" s="83"/>
      <c r="N85" s="94"/>
      <c r="O85" s="83"/>
    </row>
    <row r="86" spans="2:15">
      <c r="B86" s="99" t="s">
        <v>31</v>
      </c>
      <c r="C86" s="81"/>
      <c r="D86" s="81"/>
      <c r="E86" s="81"/>
      <c r="F86" s="81"/>
      <c r="G86" s="81"/>
      <c r="H86" s="81"/>
      <c r="I86" s="90"/>
      <c r="J86" s="92"/>
      <c r="K86" s="81"/>
      <c r="L86" s="90">
        <v>913.47180678500001</v>
      </c>
      <c r="M86" s="81"/>
      <c r="N86" s="91">
        <f t="shared" si="1"/>
        <v>2.9176478795304092E-2</v>
      </c>
      <c r="O86" s="91">
        <f>L86/'סכום נכסי הקרן'!$C$42</f>
        <v>4.937575770567847E-3</v>
      </c>
    </row>
    <row r="87" spans="2:15">
      <c r="B87" s="86" t="s">
        <v>1274</v>
      </c>
      <c r="C87" s="83" t="s">
        <v>1275</v>
      </c>
      <c r="D87" s="96" t="s">
        <v>123</v>
      </c>
      <c r="E87" s="96" t="s">
        <v>314</v>
      </c>
      <c r="F87" s="83" t="s">
        <v>1276</v>
      </c>
      <c r="G87" s="96" t="s">
        <v>1191</v>
      </c>
      <c r="H87" s="96" t="s">
        <v>136</v>
      </c>
      <c r="I87" s="93">
        <v>352.42244399999998</v>
      </c>
      <c r="J87" s="95">
        <v>2711</v>
      </c>
      <c r="K87" s="83"/>
      <c r="L87" s="93">
        <v>9.5541724639999988</v>
      </c>
      <c r="M87" s="94">
        <v>7.3052760882696426E-5</v>
      </c>
      <c r="N87" s="94">
        <f t="shared" si="1"/>
        <v>3.0516224828401747E-4</v>
      </c>
      <c r="O87" s="94">
        <f>L87/'סכום נכסי הקרן'!$C$42</f>
        <v>5.1643028406213471E-5</v>
      </c>
    </row>
    <row r="88" spans="2:15">
      <c r="B88" s="86" t="s">
        <v>1277</v>
      </c>
      <c r="C88" s="83" t="s">
        <v>1278</v>
      </c>
      <c r="D88" s="96" t="s">
        <v>123</v>
      </c>
      <c r="E88" s="96" t="s">
        <v>314</v>
      </c>
      <c r="F88" s="83" t="s">
        <v>1279</v>
      </c>
      <c r="G88" s="96" t="s">
        <v>132</v>
      </c>
      <c r="H88" s="96" t="s">
        <v>136</v>
      </c>
      <c r="I88" s="93">
        <v>4606.5386209999997</v>
      </c>
      <c r="J88" s="95">
        <v>333.5</v>
      </c>
      <c r="K88" s="83"/>
      <c r="L88" s="93">
        <v>15.362806302999997</v>
      </c>
      <c r="M88" s="94">
        <v>8.3773677863675455E-5</v>
      </c>
      <c r="N88" s="94">
        <f t="shared" si="1"/>
        <v>4.9069121674747221E-4</v>
      </c>
      <c r="O88" s="94">
        <f>L88/'סכום נכסי הקרן'!$C$42</f>
        <v>8.3040351772425822E-5</v>
      </c>
    </row>
    <row r="89" spans="2:15">
      <c r="B89" s="86" t="s">
        <v>1280</v>
      </c>
      <c r="C89" s="83" t="s">
        <v>1281</v>
      </c>
      <c r="D89" s="96" t="s">
        <v>123</v>
      </c>
      <c r="E89" s="96" t="s">
        <v>314</v>
      </c>
      <c r="F89" s="83" t="s">
        <v>1282</v>
      </c>
      <c r="G89" s="96" t="s">
        <v>132</v>
      </c>
      <c r="H89" s="96" t="s">
        <v>136</v>
      </c>
      <c r="I89" s="93">
        <v>1466.320091</v>
      </c>
      <c r="J89" s="95">
        <v>1838</v>
      </c>
      <c r="K89" s="83"/>
      <c r="L89" s="93">
        <v>26.950963264000002</v>
      </c>
      <c r="M89" s="94">
        <v>1.1045935418133738E-4</v>
      </c>
      <c r="N89" s="94">
        <f t="shared" si="1"/>
        <v>8.6081935134117585E-4</v>
      </c>
      <c r="O89" s="94">
        <f>L89/'סכום נכסי הקרן'!$C$42</f>
        <v>1.4567764677285902E-4</v>
      </c>
    </row>
    <row r="90" spans="2:15">
      <c r="B90" s="86" t="s">
        <v>1283</v>
      </c>
      <c r="C90" s="83" t="s">
        <v>1284</v>
      </c>
      <c r="D90" s="96" t="s">
        <v>123</v>
      </c>
      <c r="E90" s="96" t="s">
        <v>314</v>
      </c>
      <c r="F90" s="83" t="s">
        <v>1285</v>
      </c>
      <c r="G90" s="96" t="s">
        <v>131</v>
      </c>
      <c r="H90" s="96" t="s">
        <v>136</v>
      </c>
      <c r="I90" s="93">
        <v>158.327854</v>
      </c>
      <c r="J90" s="95">
        <v>8330</v>
      </c>
      <c r="K90" s="83"/>
      <c r="L90" s="93">
        <v>13.188710249000001</v>
      </c>
      <c r="M90" s="94">
        <v>1.5777563926258095E-5</v>
      </c>
      <c r="N90" s="94">
        <f t="shared" si="1"/>
        <v>4.2125013827375526E-4</v>
      </c>
      <c r="O90" s="94">
        <f>L90/'סכום נכסי הקרן'!$C$42</f>
        <v>7.128874223244563E-5</v>
      </c>
    </row>
    <row r="91" spans="2:15">
      <c r="B91" s="86" t="s">
        <v>1286</v>
      </c>
      <c r="C91" s="83" t="s">
        <v>1287</v>
      </c>
      <c r="D91" s="96" t="s">
        <v>123</v>
      </c>
      <c r="E91" s="96" t="s">
        <v>314</v>
      </c>
      <c r="F91" s="83" t="s">
        <v>1288</v>
      </c>
      <c r="G91" s="96" t="s">
        <v>1289</v>
      </c>
      <c r="H91" s="96" t="s">
        <v>136</v>
      </c>
      <c r="I91" s="93">
        <v>21629.354216</v>
      </c>
      <c r="J91" s="95">
        <v>146.6</v>
      </c>
      <c r="K91" s="83"/>
      <c r="L91" s="93">
        <v>31.708633282999994</v>
      </c>
      <c r="M91" s="94">
        <v>6.4510354329867561E-5</v>
      </c>
      <c r="N91" s="94">
        <f t="shared" si="1"/>
        <v>1.0127803176166012E-3</v>
      </c>
      <c r="O91" s="94">
        <f>L91/'סכום נכסי הקרן'!$C$42</f>
        <v>1.713942108043754E-4</v>
      </c>
    </row>
    <row r="92" spans="2:15">
      <c r="B92" s="86" t="s">
        <v>1290</v>
      </c>
      <c r="C92" s="83" t="s">
        <v>1291</v>
      </c>
      <c r="D92" s="96" t="s">
        <v>123</v>
      </c>
      <c r="E92" s="96" t="s">
        <v>314</v>
      </c>
      <c r="F92" s="83" t="s">
        <v>1292</v>
      </c>
      <c r="G92" s="96" t="s">
        <v>1184</v>
      </c>
      <c r="H92" s="96" t="s">
        <v>136</v>
      </c>
      <c r="I92" s="93">
        <v>2308.0235050000001</v>
      </c>
      <c r="J92" s="95">
        <v>272.8</v>
      </c>
      <c r="K92" s="83"/>
      <c r="L92" s="93">
        <v>6.2962881250000002</v>
      </c>
      <c r="M92" s="94">
        <v>1.1956604314404515E-4</v>
      </c>
      <c r="N92" s="94">
        <f t="shared" si="1"/>
        <v>2.0110474740839482E-4</v>
      </c>
      <c r="O92" s="94">
        <f>L92/'סכום נכסי הקרן'!$C$42</f>
        <v>3.403323393190525E-5</v>
      </c>
    </row>
    <row r="93" spans="2:15">
      <c r="B93" s="86" t="s">
        <v>1293</v>
      </c>
      <c r="C93" s="83" t="s">
        <v>1294</v>
      </c>
      <c r="D93" s="96" t="s">
        <v>123</v>
      </c>
      <c r="E93" s="96" t="s">
        <v>314</v>
      </c>
      <c r="F93" s="83" t="s">
        <v>1295</v>
      </c>
      <c r="G93" s="96" t="s">
        <v>158</v>
      </c>
      <c r="H93" s="96" t="s">
        <v>136</v>
      </c>
      <c r="I93" s="93">
        <v>1385.26945</v>
      </c>
      <c r="J93" s="95">
        <v>557.6</v>
      </c>
      <c r="K93" s="83"/>
      <c r="L93" s="93">
        <v>7.7242624589999993</v>
      </c>
      <c r="M93" s="94">
        <v>3.2166595337280331E-5</v>
      </c>
      <c r="N93" s="94">
        <f t="shared" si="1"/>
        <v>2.4671454353644934E-4</v>
      </c>
      <c r="O93" s="94">
        <f>L93/'סכום נכסי הקרן'!$C$42</f>
        <v>4.1751842672952752E-5</v>
      </c>
    </row>
    <row r="94" spans="2:15">
      <c r="B94" s="86" t="s">
        <v>1296</v>
      </c>
      <c r="C94" s="83" t="s">
        <v>1297</v>
      </c>
      <c r="D94" s="96" t="s">
        <v>123</v>
      </c>
      <c r="E94" s="96" t="s">
        <v>314</v>
      </c>
      <c r="F94" s="83" t="s">
        <v>1298</v>
      </c>
      <c r="G94" s="96" t="s">
        <v>672</v>
      </c>
      <c r="H94" s="96" t="s">
        <v>136</v>
      </c>
      <c r="I94" s="93">
        <v>1452.175704</v>
      </c>
      <c r="J94" s="95">
        <v>1326</v>
      </c>
      <c r="K94" s="83"/>
      <c r="L94" s="93">
        <v>19.255849829999999</v>
      </c>
      <c r="M94" s="94">
        <v>5.1874952766282961E-5</v>
      </c>
      <c r="N94" s="94">
        <f t="shared" si="1"/>
        <v>6.1503583370339039E-4</v>
      </c>
      <c r="O94" s="94">
        <f>L94/'סכום נכסי הקרן'!$C$42</f>
        <v>1.0408336289756878E-4</v>
      </c>
    </row>
    <row r="95" spans="2:15">
      <c r="B95" s="86" t="s">
        <v>1299</v>
      </c>
      <c r="C95" s="83" t="s">
        <v>1300</v>
      </c>
      <c r="D95" s="96" t="s">
        <v>123</v>
      </c>
      <c r="E95" s="96" t="s">
        <v>314</v>
      </c>
      <c r="F95" s="83" t="s">
        <v>1301</v>
      </c>
      <c r="G95" s="96" t="s">
        <v>132</v>
      </c>
      <c r="H95" s="96" t="s">
        <v>136</v>
      </c>
      <c r="I95" s="93">
        <v>775.23017800000002</v>
      </c>
      <c r="J95" s="95">
        <v>1934</v>
      </c>
      <c r="K95" s="83"/>
      <c r="L95" s="93">
        <v>14.992951636999999</v>
      </c>
      <c r="M95" s="94">
        <v>1.1653373409035222E-4</v>
      </c>
      <c r="N95" s="94">
        <f t="shared" si="1"/>
        <v>4.7887798207537784E-4</v>
      </c>
      <c r="O95" s="94">
        <f>L95/'סכום נכסי הקרן'!$C$42</f>
        <v>8.1041181766401896E-5</v>
      </c>
    </row>
    <row r="96" spans="2:15">
      <c r="B96" s="86" t="s">
        <v>1302</v>
      </c>
      <c r="C96" s="83" t="s">
        <v>1303</v>
      </c>
      <c r="D96" s="96" t="s">
        <v>123</v>
      </c>
      <c r="E96" s="96" t="s">
        <v>314</v>
      </c>
      <c r="F96" s="83" t="s">
        <v>1304</v>
      </c>
      <c r="G96" s="96" t="s">
        <v>834</v>
      </c>
      <c r="H96" s="96" t="s">
        <v>136</v>
      </c>
      <c r="I96" s="93">
        <v>128.84446399999999</v>
      </c>
      <c r="J96" s="95">
        <v>0</v>
      </c>
      <c r="K96" s="83"/>
      <c r="L96" s="93">
        <v>1.2699999999999999E-7</v>
      </c>
      <c r="M96" s="94">
        <v>8.149910653912156E-5</v>
      </c>
      <c r="N96" s="94">
        <f t="shared" si="1"/>
        <v>4.0564063165178194E-12</v>
      </c>
      <c r="O96" s="94">
        <f>L96/'סכום נכסי הקרן'!$C$42</f>
        <v>6.8647123885423624E-13</v>
      </c>
    </row>
    <row r="97" spans="2:15">
      <c r="B97" s="86" t="s">
        <v>1305</v>
      </c>
      <c r="C97" s="83" t="s">
        <v>1306</v>
      </c>
      <c r="D97" s="96" t="s">
        <v>123</v>
      </c>
      <c r="E97" s="96" t="s">
        <v>314</v>
      </c>
      <c r="F97" s="83" t="s">
        <v>1307</v>
      </c>
      <c r="G97" s="96" t="s">
        <v>1289</v>
      </c>
      <c r="H97" s="96" t="s">
        <v>136</v>
      </c>
      <c r="I97" s="93">
        <v>1443.4630650000001</v>
      </c>
      <c r="J97" s="95">
        <v>286.8</v>
      </c>
      <c r="K97" s="83"/>
      <c r="L97" s="93">
        <v>4.139852072</v>
      </c>
      <c r="M97" s="94">
        <v>5.3300694023441684E-5</v>
      </c>
      <c r="N97" s="94">
        <f t="shared" si="1"/>
        <v>1.3222773302606444E-4</v>
      </c>
      <c r="O97" s="94">
        <f>L97/'סכום נכסי הקרן'!$C$42</f>
        <v>2.2377081736528481E-5</v>
      </c>
    </row>
    <row r="98" spans="2:15">
      <c r="B98" s="86" t="s">
        <v>1308</v>
      </c>
      <c r="C98" s="83" t="s">
        <v>1309</v>
      </c>
      <c r="D98" s="96" t="s">
        <v>123</v>
      </c>
      <c r="E98" s="96" t="s">
        <v>314</v>
      </c>
      <c r="F98" s="83" t="s">
        <v>1310</v>
      </c>
      <c r="G98" s="96" t="s">
        <v>157</v>
      </c>
      <c r="H98" s="96" t="s">
        <v>136</v>
      </c>
      <c r="I98" s="93">
        <v>892.96006399999999</v>
      </c>
      <c r="J98" s="95">
        <v>580</v>
      </c>
      <c r="K98" s="83"/>
      <c r="L98" s="93">
        <v>5.1791683700000002</v>
      </c>
      <c r="M98" s="94">
        <v>1.4802379626240603E-4</v>
      </c>
      <c r="N98" s="94">
        <f t="shared" si="1"/>
        <v>1.6542371094785277E-4</v>
      </c>
      <c r="O98" s="94">
        <f>L98/'סכום נכסי הקרן'!$C$42</f>
        <v>2.7994882891248629E-5</v>
      </c>
    </row>
    <row r="99" spans="2:15">
      <c r="B99" s="86" t="s">
        <v>1311</v>
      </c>
      <c r="C99" s="83" t="s">
        <v>1312</v>
      </c>
      <c r="D99" s="96" t="s">
        <v>123</v>
      </c>
      <c r="E99" s="96" t="s">
        <v>314</v>
      </c>
      <c r="F99" s="83" t="s">
        <v>1313</v>
      </c>
      <c r="G99" s="96" t="s">
        <v>159</v>
      </c>
      <c r="H99" s="96" t="s">
        <v>136</v>
      </c>
      <c r="I99" s="93">
        <v>2040.399124</v>
      </c>
      <c r="J99" s="95">
        <v>266.39999999999998</v>
      </c>
      <c r="K99" s="83"/>
      <c r="L99" s="93">
        <v>5.4356232649999994</v>
      </c>
      <c r="M99" s="94">
        <v>1.3229302567648973E-4</v>
      </c>
      <c r="N99" s="94">
        <f t="shared" si="1"/>
        <v>1.7361493343588357E-4</v>
      </c>
      <c r="O99" s="94">
        <f>L99/'סכום נכסי הקרן'!$C$42</f>
        <v>2.938109477692487E-5</v>
      </c>
    </row>
    <row r="100" spans="2:15">
      <c r="B100" s="86" t="s">
        <v>1314</v>
      </c>
      <c r="C100" s="83" t="s">
        <v>1315</v>
      </c>
      <c r="D100" s="96" t="s">
        <v>123</v>
      </c>
      <c r="E100" s="96" t="s">
        <v>314</v>
      </c>
      <c r="F100" s="83" t="s">
        <v>1316</v>
      </c>
      <c r="G100" s="96" t="s">
        <v>497</v>
      </c>
      <c r="H100" s="96" t="s">
        <v>136</v>
      </c>
      <c r="I100" s="93">
        <v>2856.4050059999995</v>
      </c>
      <c r="J100" s="95">
        <v>694</v>
      </c>
      <c r="K100" s="83"/>
      <c r="L100" s="93">
        <v>19.82345076</v>
      </c>
      <c r="M100" s="94">
        <v>8.3442934206454225E-5</v>
      </c>
      <c r="N100" s="94">
        <f t="shared" si="1"/>
        <v>6.3316512502396838E-4</v>
      </c>
      <c r="O100" s="94">
        <f>L100/'סכום נכסי הקרן'!$C$42</f>
        <v>1.0715140788648153E-4</v>
      </c>
    </row>
    <row r="101" spans="2:15">
      <c r="B101" s="86" t="s">
        <v>1317</v>
      </c>
      <c r="C101" s="83" t="s">
        <v>1318</v>
      </c>
      <c r="D101" s="96" t="s">
        <v>123</v>
      </c>
      <c r="E101" s="96" t="s">
        <v>314</v>
      </c>
      <c r="F101" s="83" t="s">
        <v>1319</v>
      </c>
      <c r="G101" s="96" t="s">
        <v>497</v>
      </c>
      <c r="H101" s="96" t="s">
        <v>136</v>
      </c>
      <c r="I101" s="93">
        <v>1783.322997</v>
      </c>
      <c r="J101" s="95">
        <v>1786</v>
      </c>
      <c r="K101" s="83"/>
      <c r="L101" s="93">
        <v>31.850148733999998</v>
      </c>
      <c r="M101" s="94">
        <v>1.174802615218007E-4</v>
      </c>
      <c r="N101" s="94">
        <f t="shared" si="1"/>
        <v>1.0173003504459026E-3</v>
      </c>
      <c r="O101" s="94">
        <f>L101/'סכום נכסי הקרן'!$C$42</f>
        <v>1.7215914219780051E-4</v>
      </c>
    </row>
    <row r="102" spans="2:15">
      <c r="B102" s="86" t="s">
        <v>1320</v>
      </c>
      <c r="C102" s="83" t="s">
        <v>1321</v>
      </c>
      <c r="D102" s="96" t="s">
        <v>123</v>
      </c>
      <c r="E102" s="96" t="s">
        <v>314</v>
      </c>
      <c r="F102" s="83" t="s">
        <v>1322</v>
      </c>
      <c r="G102" s="96" t="s">
        <v>672</v>
      </c>
      <c r="H102" s="96" t="s">
        <v>136</v>
      </c>
      <c r="I102" s="93">
        <v>94978.35</v>
      </c>
      <c r="J102" s="95">
        <v>88</v>
      </c>
      <c r="K102" s="83"/>
      <c r="L102" s="93">
        <v>83.580948000000006</v>
      </c>
      <c r="M102" s="94">
        <v>1.006806395539948E-4</v>
      </c>
      <c r="N102" s="94">
        <f t="shared" si="1"/>
        <v>2.6695927984862005E-3</v>
      </c>
      <c r="O102" s="94">
        <f>L102/'סכום נכסי הקרן'!$C$42</f>
        <v>4.5177887337142922E-4</v>
      </c>
    </row>
    <row r="103" spans="2:15">
      <c r="B103" s="86" t="s">
        <v>1323</v>
      </c>
      <c r="C103" s="83" t="s">
        <v>1324</v>
      </c>
      <c r="D103" s="96" t="s">
        <v>123</v>
      </c>
      <c r="E103" s="96" t="s">
        <v>314</v>
      </c>
      <c r="F103" s="83" t="s">
        <v>1325</v>
      </c>
      <c r="G103" s="96" t="s">
        <v>130</v>
      </c>
      <c r="H103" s="96" t="s">
        <v>136</v>
      </c>
      <c r="I103" s="93">
        <v>1678.4785079999999</v>
      </c>
      <c r="J103" s="95">
        <v>856.2</v>
      </c>
      <c r="K103" s="83"/>
      <c r="L103" s="93">
        <v>14.371132981000001</v>
      </c>
      <c r="M103" s="94">
        <v>8.3919729413529313E-5</v>
      </c>
      <c r="N103" s="94">
        <f t="shared" si="1"/>
        <v>4.5901696535154309E-4</v>
      </c>
      <c r="O103" s="94">
        <f>L103/'סכום נכסי הקרן'!$C$42</f>
        <v>7.7680074497685393E-5</v>
      </c>
    </row>
    <row r="104" spans="2:15">
      <c r="B104" s="86" t="s">
        <v>1326</v>
      </c>
      <c r="C104" s="83" t="s">
        <v>1327</v>
      </c>
      <c r="D104" s="96" t="s">
        <v>123</v>
      </c>
      <c r="E104" s="96" t="s">
        <v>314</v>
      </c>
      <c r="F104" s="83" t="s">
        <v>1328</v>
      </c>
      <c r="G104" s="96" t="s">
        <v>705</v>
      </c>
      <c r="H104" s="96" t="s">
        <v>136</v>
      </c>
      <c r="I104" s="93">
        <v>1237.087732</v>
      </c>
      <c r="J104" s="95">
        <v>1814</v>
      </c>
      <c r="K104" s="83"/>
      <c r="L104" s="93">
        <v>22.440771461999997</v>
      </c>
      <c r="M104" s="94">
        <v>8.5278431705058195E-5</v>
      </c>
      <c r="N104" s="94">
        <f t="shared" si="1"/>
        <v>7.1676289059834346E-4</v>
      </c>
      <c r="O104" s="94">
        <f>L104/'סכום נכסי הקרן'!$C$42</f>
        <v>1.2129877312097582E-4</v>
      </c>
    </row>
    <row r="105" spans="2:15">
      <c r="B105" s="86" t="s">
        <v>1329</v>
      </c>
      <c r="C105" s="83" t="s">
        <v>1330</v>
      </c>
      <c r="D105" s="96" t="s">
        <v>123</v>
      </c>
      <c r="E105" s="96" t="s">
        <v>314</v>
      </c>
      <c r="F105" s="83" t="s">
        <v>1331</v>
      </c>
      <c r="G105" s="96" t="s">
        <v>132</v>
      </c>
      <c r="H105" s="96" t="s">
        <v>136</v>
      </c>
      <c r="I105" s="93">
        <v>1238.1134979999999</v>
      </c>
      <c r="J105" s="95">
        <v>610.79999999999995</v>
      </c>
      <c r="K105" s="83"/>
      <c r="L105" s="93">
        <v>7.5623972519999993</v>
      </c>
      <c r="M105" s="94">
        <v>1.0743152328100156E-4</v>
      </c>
      <c r="N105" s="94">
        <f t="shared" si="1"/>
        <v>2.4154453528369923E-4</v>
      </c>
      <c r="O105" s="94">
        <f>L105/'סכום נכסי הקרן'!$C$42</f>
        <v>4.0876915041640251E-5</v>
      </c>
    </row>
    <row r="106" spans="2:15">
      <c r="B106" s="86" t="s">
        <v>1332</v>
      </c>
      <c r="C106" s="83" t="s">
        <v>1333</v>
      </c>
      <c r="D106" s="96" t="s">
        <v>123</v>
      </c>
      <c r="E106" s="96" t="s">
        <v>314</v>
      </c>
      <c r="F106" s="83" t="s">
        <v>1334</v>
      </c>
      <c r="G106" s="96" t="s">
        <v>630</v>
      </c>
      <c r="H106" s="96" t="s">
        <v>136</v>
      </c>
      <c r="I106" s="93">
        <v>519.352171</v>
      </c>
      <c r="J106" s="95">
        <v>22180</v>
      </c>
      <c r="K106" s="83"/>
      <c r="L106" s="93">
        <v>115.19231151699999</v>
      </c>
      <c r="M106" s="94">
        <v>1.4228078166847113E-4</v>
      </c>
      <c r="N106" s="94">
        <f t="shared" ref="N106:N169" si="2">L106/$L$11</f>
        <v>3.6792662996208442E-3</v>
      </c>
      <c r="O106" s="94">
        <f>L106/'סכום נכסי הקרן'!$C$42</f>
        <v>6.2264731333510313E-4</v>
      </c>
    </row>
    <row r="107" spans="2:15">
      <c r="B107" s="86" t="s">
        <v>1335</v>
      </c>
      <c r="C107" s="83" t="s">
        <v>1336</v>
      </c>
      <c r="D107" s="96" t="s">
        <v>123</v>
      </c>
      <c r="E107" s="96" t="s">
        <v>314</v>
      </c>
      <c r="F107" s="83" t="s">
        <v>1337</v>
      </c>
      <c r="G107" s="96" t="s">
        <v>131</v>
      </c>
      <c r="H107" s="96" t="s">
        <v>136</v>
      </c>
      <c r="I107" s="93">
        <v>267.24797100000001</v>
      </c>
      <c r="J107" s="95">
        <v>17520</v>
      </c>
      <c r="K107" s="83"/>
      <c r="L107" s="93">
        <v>46.821844448999997</v>
      </c>
      <c r="M107" s="94">
        <v>2.1038657971409251E-5</v>
      </c>
      <c r="N107" s="94">
        <f t="shared" si="2"/>
        <v>1.4954994139680189E-3</v>
      </c>
      <c r="O107" s="94">
        <f>L107/'סכום נכסי הקרן'!$C$42</f>
        <v>2.530854296405148E-4</v>
      </c>
    </row>
    <row r="108" spans="2:15">
      <c r="B108" s="86" t="s">
        <v>1338</v>
      </c>
      <c r="C108" s="83" t="s">
        <v>1339</v>
      </c>
      <c r="D108" s="96" t="s">
        <v>123</v>
      </c>
      <c r="E108" s="96" t="s">
        <v>314</v>
      </c>
      <c r="F108" s="83" t="s">
        <v>1340</v>
      </c>
      <c r="G108" s="96" t="s">
        <v>131</v>
      </c>
      <c r="H108" s="96" t="s">
        <v>136</v>
      </c>
      <c r="I108" s="93">
        <v>1283.732655</v>
      </c>
      <c r="J108" s="95">
        <v>1481</v>
      </c>
      <c r="K108" s="83"/>
      <c r="L108" s="93">
        <v>19.012080623000003</v>
      </c>
      <c r="M108" s="94">
        <v>8.918020591579636E-5</v>
      </c>
      <c r="N108" s="94">
        <f t="shared" si="2"/>
        <v>6.0724979471876587E-4</v>
      </c>
      <c r="O108" s="94">
        <f>L108/'סכום נכסי הקרן'!$C$42</f>
        <v>1.0276572077533412E-4</v>
      </c>
    </row>
    <row r="109" spans="2:15">
      <c r="B109" s="86" t="s">
        <v>1341</v>
      </c>
      <c r="C109" s="83" t="s">
        <v>1342</v>
      </c>
      <c r="D109" s="96" t="s">
        <v>123</v>
      </c>
      <c r="E109" s="96" t="s">
        <v>314</v>
      </c>
      <c r="F109" s="83" t="s">
        <v>1343</v>
      </c>
      <c r="G109" s="96" t="s">
        <v>705</v>
      </c>
      <c r="H109" s="96" t="s">
        <v>136</v>
      </c>
      <c r="I109" s="93">
        <v>52.170732000000001</v>
      </c>
      <c r="J109" s="95">
        <v>13790</v>
      </c>
      <c r="K109" s="83"/>
      <c r="L109" s="93">
        <v>7.1943439040000001</v>
      </c>
      <c r="M109" s="94">
        <v>1.56912762901134E-5</v>
      </c>
      <c r="N109" s="94">
        <f t="shared" si="2"/>
        <v>2.2978883508178798E-4</v>
      </c>
      <c r="O109" s="94">
        <f>L109/'סכום נכסי הקרן'!$C$42</f>
        <v>3.8887481673403964E-5</v>
      </c>
    </row>
    <row r="110" spans="2:15">
      <c r="B110" s="86" t="s">
        <v>1344</v>
      </c>
      <c r="C110" s="83" t="s">
        <v>1345</v>
      </c>
      <c r="D110" s="96" t="s">
        <v>123</v>
      </c>
      <c r="E110" s="96" t="s">
        <v>314</v>
      </c>
      <c r="F110" s="83" t="s">
        <v>1346</v>
      </c>
      <c r="G110" s="96" t="s">
        <v>131</v>
      </c>
      <c r="H110" s="96" t="s">
        <v>136</v>
      </c>
      <c r="I110" s="93">
        <v>3355.1239329999999</v>
      </c>
      <c r="J110" s="95">
        <v>546.79999999999995</v>
      </c>
      <c r="K110" s="83"/>
      <c r="L110" s="93">
        <v>18.345817661000002</v>
      </c>
      <c r="M110" s="94">
        <v>8.4682354164263102E-5</v>
      </c>
      <c r="N110" s="94">
        <f t="shared" si="2"/>
        <v>5.8596921765168963E-4</v>
      </c>
      <c r="O110" s="94">
        <f>L110/'סכום נכסי הקרן'!$C$42</f>
        <v>9.9164379350713387E-5</v>
      </c>
    </row>
    <row r="111" spans="2:15">
      <c r="B111" s="86" t="s">
        <v>1347</v>
      </c>
      <c r="C111" s="83" t="s">
        <v>1348</v>
      </c>
      <c r="D111" s="96" t="s">
        <v>123</v>
      </c>
      <c r="E111" s="96" t="s">
        <v>314</v>
      </c>
      <c r="F111" s="83" t="s">
        <v>1349</v>
      </c>
      <c r="G111" s="96" t="s">
        <v>131</v>
      </c>
      <c r="H111" s="96" t="s">
        <v>136</v>
      </c>
      <c r="I111" s="93">
        <v>5488.4421499999999</v>
      </c>
      <c r="J111" s="95">
        <v>47.4</v>
      </c>
      <c r="K111" s="83"/>
      <c r="L111" s="93">
        <v>2.6015215810000001</v>
      </c>
      <c r="M111" s="94">
        <v>3.1390369111336178E-5</v>
      </c>
      <c r="N111" s="94">
        <f t="shared" si="2"/>
        <v>8.3093138375793909E-5</v>
      </c>
      <c r="O111" s="94">
        <f>L111/'סכום נכסי הקרן'!$C$42</f>
        <v>1.4061966477284264E-5</v>
      </c>
    </row>
    <row r="112" spans="2:15">
      <c r="B112" s="86" t="s">
        <v>1350</v>
      </c>
      <c r="C112" s="83" t="s">
        <v>1351</v>
      </c>
      <c r="D112" s="96" t="s">
        <v>123</v>
      </c>
      <c r="E112" s="96" t="s">
        <v>314</v>
      </c>
      <c r="F112" s="83" t="s">
        <v>1352</v>
      </c>
      <c r="G112" s="96" t="s">
        <v>132</v>
      </c>
      <c r="H112" s="96" t="s">
        <v>136</v>
      </c>
      <c r="I112" s="93">
        <v>25121.184709000001</v>
      </c>
      <c r="J112" s="95">
        <v>168.9</v>
      </c>
      <c r="K112" s="83"/>
      <c r="L112" s="93">
        <v>42.429680976</v>
      </c>
      <c r="M112" s="94">
        <v>5.4200536612220251E-5</v>
      </c>
      <c r="N112" s="94">
        <f t="shared" si="2"/>
        <v>1.355212802510885E-3</v>
      </c>
      <c r="O112" s="94">
        <f>L112/'סכום נכסי הקרן'!$C$42</f>
        <v>2.2934453278570664E-4</v>
      </c>
    </row>
    <row r="113" spans="2:15">
      <c r="B113" s="86" t="s">
        <v>1353</v>
      </c>
      <c r="C113" s="83" t="s">
        <v>1354</v>
      </c>
      <c r="D113" s="96" t="s">
        <v>123</v>
      </c>
      <c r="E113" s="96" t="s">
        <v>314</v>
      </c>
      <c r="F113" s="83" t="s">
        <v>1355</v>
      </c>
      <c r="G113" s="96" t="s">
        <v>1160</v>
      </c>
      <c r="H113" s="96" t="s">
        <v>136</v>
      </c>
      <c r="I113" s="93">
        <v>616.27510800000005</v>
      </c>
      <c r="J113" s="95">
        <v>1998</v>
      </c>
      <c r="K113" s="83"/>
      <c r="L113" s="93">
        <v>12.313176654999999</v>
      </c>
      <c r="M113" s="94">
        <v>5.8521516428468874E-5</v>
      </c>
      <c r="N113" s="94">
        <f t="shared" si="2"/>
        <v>3.9328541385623433E-4</v>
      </c>
      <c r="O113" s="94">
        <f>L113/'סכום נכסי הקרן'!$C$42</f>
        <v>6.6556233327471742E-5</v>
      </c>
    </row>
    <row r="114" spans="2:15">
      <c r="B114" s="86" t="s">
        <v>1356</v>
      </c>
      <c r="C114" s="83" t="s">
        <v>1357</v>
      </c>
      <c r="D114" s="96" t="s">
        <v>123</v>
      </c>
      <c r="E114" s="96" t="s">
        <v>314</v>
      </c>
      <c r="F114" s="83" t="s">
        <v>1358</v>
      </c>
      <c r="G114" s="96" t="s">
        <v>672</v>
      </c>
      <c r="H114" s="96" t="s">
        <v>136</v>
      </c>
      <c r="I114" s="93">
        <v>327.67530799999997</v>
      </c>
      <c r="J114" s="95">
        <v>30690</v>
      </c>
      <c r="K114" s="83"/>
      <c r="L114" s="93">
        <v>100.56355187200001</v>
      </c>
      <c r="M114" s="94">
        <v>4.2526565272684346E-5</v>
      </c>
      <c r="N114" s="94">
        <f t="shared" si="2"/>
        <v>3.2120206852366004E-3</v>
      </c>
      <c r="O114" s="94">
        <f>L114/'סכום נכסי הקרן'!$C$42</f>
        <v>5.4357469320593776E-4</v>
      </c>
    </row>
    <row r="115" spans="2:15">
      <c r="B115" s="86" t="s">
        <v>1359</v>
      </c>
      <c r="C115" s="83" t="s">
        <v>1360</v>
      </c>
      <c r="D115" s="96" t="s">
        <v>123</v>
      </c>
      <c r="E115" s="96" t="s">
        <v>314</v>
      </c>
      <c r="F115" s="83" t="s">
        <v>1361</v>
      </c>
      <c r="G115" s="96" t="s">
        <v>630</v>
      </c>
      <c r="H115" s="96" t="s">
        <v>136</v>
      </c>
      <c r="I115" s="93">
        <v>16.138964000000001</v>
      </c>
      <c r="J115" s="95">
        <v>60.8</v>
      </c>
      <c r="K115" s="83"/>
      <c r="L115" s="93">
        <v>9.8124879999999994E-3</v>
      </c>
      <c r="M115" s="94">
        <v>2.3541275654380808E-6</v>
      </c>
      <c r="N115" s="94">
        <f t="shared" si="2"/>
        <v>3.1341290003114417E-7</v>
      </c>
      <c r="O115" s="94">
        <f>L115/'סכום נכסי הקרן'!$C$42</f>
        <v>5.3039297587419898E-8</v>
      </c>
    </row>
    <row r="116" spans="2:15">
      <c r="B116" s="86" t="s">
        <v>1362</v>
      </c>
      <c r="C116" s="83" t="s">
        <v>1363</v>
      </c>
      <c r="D116" s="96" t="s">
        <v>123</v>
      </c>
      <c r="E116" s="96" t="s">
        <v>314</v>
      </c>
      <c r="F116" s="83" t="s">
        <v>1364</v>
      </c>
      <c r="G116" s="96" t="s">
        <v>497</v>
      </c>
      <c r="H116" s="96" t="s">
        <v>136</v>
      </c>
      <c r="I116" s="93">
        <v>779.14645199999995</v>
      </c>
      <c r="J116" s="95">
        <v>615</v>
      </c>
      <c r="K116" s="83"/>
      <c r="L116" s="93">
        <v>4.7917506780000005</v>
      </c>
      <c r="M116" s="94">
        <v>5.9361852192695774E-5</v>
      </c>
      <c r="N116" s="94">
        <f t="shared" si="2"/>
        <v>1.5304950958596651E-4</v>
      </c>
      <c r="O116" s="94">
        <f>L116/'סכום נכסי הקרן'!$C$42</f>
        <v>2.5900779718167615E-5</v>
      </c>
    </row>
    <row r="117" spans="2:15">
      <c r="B117" s="86" t="s">
        <v>1365</v>
      </c>
      <c r="C117" s="83" t="s">
        <v>1366</v>
      </c>
      <c r="D117" s="96" t="s">
        <v>123</v>
      </c>
      <c r="E117" s="96" t="s">
        <v>314</v>
      </c>
      <c r="F117" s="83" t="s">
        <v>1367</v>
      </c>
      <c r="G117" s="96" t="s">
        <v>497</v>
      </c>
      <c r="H117" s="96" t="s">
        <v>136</v>
      </c>
      <c r="I117" s="93">
        <v>1709.417177</v>
      </c>
      <c r="J117" s="95">
        <v>1782</v>
      </c>
      <c r="K117" s="83"/>
      <c r="L117" s="93">
        <v>30.461814100000002</v>
      </c>
      <c r="M117" s="94">
        <v>6.6448389373542277E-5</v>
      </c>
      <c r="N117" s="94">
        <f t="shared" si="2"/>
        <v>9.7295665454985504E-4</v>
      </c>
      <c r="O117" s="94">
        <f>L117/'סכום נכסי הקרן'!$C$42</f>
        <v>1.6465479734625548E-4</v>
      </c>
    </row>
    <row r="118" spans="2:15">
      <c r="B118" s="86" t="s">
        <v>1368</v>
      </c>
      <c r="C118" s="83" t="s">
        <v>1369</v>
      </c>
      <c r="D118" s="96" t="s">
        <v>123</v>
      </c>
      <c r="E118" s="96" t="s">
        <v>314</v>
      </c>
      <c r="F118" s="83" t="s">
        <v>1370</v>
      </c>
      <c r="G118" s="96" t="s">
        <v>133</v>
      </c>
      <c r="H118" s="96" t="s">
        <v>136</v>
      </c>
      <c r="I118" s="93">
        <v>13134.128618999999</v>
      </c>
      <c r="J118" s="95">
        <v>299.3</v>
      </c>
      <c r="K118" s="83"/>
      <c r="L118" s="93">
        <v>39.310446962</v>
      </c>
      <c r="M118" s="94">
        <v>8.1295517099354831E-5</v>
      </c>
      <c r="N118" s="94">
        <f t="shared" si="2"/>
        <v>1.2555838217464216E-3</v>
      </c>
      <c r="O118" s="94">
        <f>L118/'סכום נכסי הקרן'!$C$42</f>
        <v>2.1248418288124325E-4</v>
      </c>
    </row>
    <row r="119" spans="2:15">
      <c r="B119" s="86" t="s">
        <v>1371</v>
      </c>
      <c r="C119" s="83" t="s">
        <v>1372</v>
      </c>
      <c r="D119" s="96" t="s">
        <v>123</v>
      </c>
      <c r="E119" s="96" t="s">
        <v>314</v>
      </c>
      <c r="F119" s="83" t="s">
        <v>1373</v>
      </c>
      <c r="G119" s="96" t="s">
        <v>160</v>
      </c>
      <c r="H119" s="96" t="s">
        <v>136</v>
      </c>
      <c r="I119" s="93">
        <v>758.03276500000004</v>
      </c>
      <c r="J119" s="95">
        <v>1448</v>
      </c>
      <c r="K119" s="83"/>
      <c r="L119" s="93">
        <v>10.97631443</v>
      </c>
      <c r="M119" s="94">
        <v>8.5701557903314961E-5</v>
      </c>
      <c r="N119" s="94">
        <f t="shared" si="2"/>
        <v>3.5058575736958815E-4</v>
      </c>
      <c r="O119" s="94">
        <f>L119/'סכום נכסי הקרן'!$C$42</f>
        <v>5.9330111533982133E-5</v>
      </c>
    </row>
    <row r="120" spans="2:15">
      <c r="B120" s="86" t="s">
        <v>1374</v>
      </c>
      <c r="C120" s="83" t="s">
        <v>1375</v>
      </c>
      <c r="D120" s="96" t="s">
        <v>123</v>
      </c>
      <c r="E120" s="96" t="s">
        <v>314</v>
      </c>
      <c r="F120" s="83" t="s">
        <v>1376</v>
      </c>
      <c r="G120" s="96" t="s">
        <v>157</v>
      </c>
      <c r="H120" s="96" t="s">
        <v>136</v>
      </c>
      <c r="I120" s="93">
        <v>396.81741499999998</v>
      </c>
      <c r="J120" s="95">
        <v>4178</v>
      </c>
      <c r="K120" s="83"/>
      <c r="L120" s="93">
        <v>16.579031576000002</v>
      </c>
      <c r="M120" s="94">
        <v>4.8112902130672691E-5</v>
      </c>
      <c r="N120" s="94">
        <f t="shared" si="2"/>
        <v>5.2953770398925031E-4</v>
      </c>
      <c r="O120" s="94">
        <f>L120/'סכום נכסי הקרן'!$C$42</f>
        <v>8.9614396417167118E-5</v>
      </c>
    </row>
    <row r="121" spans="2:15">
      <c r="B121" s="86" t="s">
        <v>1377</v>
      </c>
      <c r="C121" s="83" t="s">
        <v>1378</v>
      </c>
      <c r="D121" s="96" t="s">
        <v>123</v>
      </c>
      <c r="E121" s="96" t="s">
        <v>314</v>
      </c>
      <c r="F121" s="83" t="s">
        <v>1379</v>
      </c>
      <c r="G121" s="96" t="s">
        <v>497</v>
      </c>
      <c r="H121" s="96" t="s">
        <v>136</v>
      </c>
      <c r="I121" s="93">
        <v>8737.7359290000004</v>
      </c>
      <c r="J121" s="95">
        <v>1023</v>
      </c>
      <c r="K121" s="83"/>
      <c r="L121" s="93">
        <v>89.387038551000003</v>
      </c>
      <c r="M121" s="94">
        <v>1.0294191906901878E-4</v>
      </c>
      <c r="N121" s="94">
        <f t="shared" si="2"/>
        <v>2.8550405338039235E-3</v>
      </c>
      <c r="O121" s="94">
        <f>L121/'סכום נכסי הקרן'!$C$42</f>
        <v>4.8316244954028627E-4</v>
      </c>
    </row>
    <row r="122" spans="2:15">
      <c r="B122" s="86" t="s">
        <v>1380</v>
      </c>
      <c r="C122" s="83" t="s">
        <v>1381</v>
      </c>
      <c r="D122" s="96" t="s">
        <v>123</v>
      </c>
      <c r="E122" s="96" t="s">
        <v>314</v>
      </c>
      <c r="F122" s="83" t="s">
        <v>1382</v>
      </c>
      <c r="G122" s="96" t="s">
        <v>497</v>
      </c>
      <c r="H122" s="96" t="s">
        <v>136</v>
      </c>
      <c r="I122" s="93">
        <v>2069.0421459999998</v>
      </c>
      <c r="J122" s="95">
        <v>820.3</v>
      </c>
      <c r="K122" s="83"/>
      <c r="L122" s="93">
        <v>16.972352732000001</v>
      </c>
      <c r="M122" s="94">
        <v>1.2318047691722874E-4</v>
      </c>
      <c r="N122" s="94">
        <f t="shared" si="2"/>
        <v>5.4210046321459277E-4</v>
      </c>
      <c r="O122" s="94">
        <f>L122/'סכום נכסי הקרן'!$C$42</f>
        <v>9.1740409497693891E-5</v>
      </c>
    </row>
    <row r="123" spans="2:15">
      <c r="B123" s="86" t="s">
        <v>1383</v>
      </c>
      <c r="C123" s="83" t="s">
        <v>1384</v>
      </c>
      <c r="D123" s="96" t="s">
        <v>123</v>
      </c>
      <c r="E123" s="96" t="s">
        <v>314</v>
      </c>
      <c r="F123" s="83" t="s">
        <v>1385</v>
      </c>
      <c r="G123" s="96" t="s">
        <v>834</v>
      </c>
      <c r="H123" s="96" t="s">
        <v>136</v>
      </c>
      <c r="I123" s="93">
        <v>10693.974399999999</v>
      </c>
      <c r="J123" s="95">
        <v>10.199999999999999</v>
      </c>
      <c r="K123" s="83"/>
      <c r="L123" s="93">
        <v>1.0907853930000002</v>
      </c>
      <c r="M123" s="94">
        <v>2.5971730216425513E-5</v>
      </c>
      <c r="N123" s="94">
        <f t="shared" si="2"/>
        <v>3.4839911481343096E-5</v>
      </c>
      <c r="O123" s="94">
        <f>L123/'סכום נכסי הקרן'!$C$42</f>
        <v>5.8960062996599624E-6</v>
      </c>
    </row>
    <row r="124" spans="2:15">
      <c r="B124" s="82"/>
      <c r="C124" s="83"/>
      <c r="D124" s="83"/>
      <c r="E124" s="83"/>
      <c r="F124" s="83"/>
      <c r="G124" s="83"/>
      <c r="H124" s="83"/>
      <c r="I124" s="93"/>
      <c r="J124" s="95"/>
      <c r="K124" s="83"/>
      <c r="L124" s="83"/>
      <c r="M124" s="83"/>
      <c r="N124" s="94"/>
      <c r="O124" s="83"/>
    </row>
    <row r="125" spans="2:15">
      <c r="B125" s="80" t="s">
        <v>200</v>
      </c>
      <c r="C125" s="81"/>
      <c r="D125" s="81"/>
      <c r="E125" s="81"/>
      <c r="F125" s="81"/>
      <c r="G125" s="81"/>
      <c r="H125" s="81"/>
      <c r="I125" s="90"/>
      <c r="J125" s="92"/>
      <c r="K125" s="90">
        <v>3.3669422550000001</v>
      </c>
      <c r="L125" s="90">
        <v>9496.2381283189989</v>
      </c>
      <c r="M125" s="81"/>
      <c r="N125" s="91">
        <f t="shared" si="2"/>
        <v>0.30331181359740589</v>
      </c>
      <c r="O125" s="91">
        <f>L125/'סכום נכסי הקרן'!$C$42</f>
        <v>5.1329876790566754E-2</v>
      </c>
    </row>
    <row r="126" spans="2:15">
      <c r="B126" s="99" t="s">
        <v>67</v>
      </c>
      <c r="C126" s="81"/>
      <c r="D126" s="81"/>
      <c r="E126" s="81"/>
      <c r="F126" s="81"/>
      <c r="G126" s="81"/>
      <c r="H126" s="81"/>
      <c r="I126" s="90"/>
      <c r="J126" s="92"/>
      <c r="K126" s="90">
        <v>1.2330797090000001</v>
      </c>
      <c r="L126" s="90">
        <f>SUM(L127:L152)</f>
        <v>3570.0708823529994</v>
      </c>
      <c r="M126" s="81"/>
      <c r="N126" s="91">
        <f t="shared" si="2"/>
        <v>0.11402880376057523</v>
      </c>
      <c r="O126" s="91">
        <f>L126/'סכום נכסי הקרן'!$C$42</f>
        <v>1.929725182209685E-2</v>
      </c>
    </row>
    <row r="127" spans="2:15">
      <c r="B127" s="86" t="s">
        <v>1386</v>
      </c>
      <c r="C127" s="83" t="s">
        <v>1387</v>
      </c>
      <c r="D127" s="96" t="s">
        <v>1388</v>
      </c>
      <c r="E127" s="96" t="s">
        <v>879</v>
      </c>
      <c r="F127" s="83" t="s">
        <v>1172</v>
      </c>
      <c r="G127" s="96" t="s">
        <v>161</v>
      </c>
      <c r="H127" s="96" t="s">
        <v>135</v>
      </c>
      <c r="I127" s="93">
        <v>2126.9061230000002</v>
      </c>
      <c r="J127" s="95">
        <v>850</v>
      </c>
      <c r="K127" s="83"/>
      <c r="L127" s="93">
        <v>62.479994267999999</v>
      </c>
      <c r="M127" s="94">
        <v>6.1989122687542653E-5</v>
      </c>
      <c r="N127" s="94">
        <f t="shared" si="2"/>
        <v>1.995623963816633E-3</v>
      </c>
      <c r="O127" s="94">
        <f>L127/'סכום נכסי הקרן'!$C$42</f>
        <v>3.3772219739180742E-4</v>
      </c>
    </row>
    <row r="128" spans="2:15">
      <c r="B128" s="86" t="s">
        <v>1389</v>
      </c>
      <c r="C128" s="83" t="s">
        <v>1390</v>
      </c>
      <c r="D128" s="96" t="s">
        <v>1388</v>
      </c>
      <c r="E128" s="96" t="s">
        <v>879</v>
      </c>
      <c r="F128" s="83" t="s">
        <v>1391</v>
      </c>
      <c r="G128" s="96" t="s">
        <v>968</v>
      </c>
      <c r="H128" s="96" t="s">
        <v>135</v>
      </c>
      <c r="I128" s="93">
        <v>966.49335800000006</v>
      </c>
      <c r="J128" s="95">
        <v>1507</v>
      </c>
      <c r="K128" s="83"/>
      <c r="L128" s="93">
        <v>50.336829735000009</v>
      </c>
      <c r="M128" s="94">
        <v>2.8099682542636074E-5</v>
      </c>
      <c r="N128" s="94">
        <f t="shared" si="2"/>
        <v>1.6077687723664257E-3</v>
      </c>
      <c r="O128" s="94">
        <f>L128/'סכום נכסי הקרן'!$C$42</f>
        <v>2.7208492809590722E-4</v>
      </c>
    </row>
    <row r="129" spans="2:15">
      <c r="B129" s="86" t="s">
        <v>1392</v>
      </c>
      <c r="C129" s="83" t="s">
        <v>1393</v>
      </c>
      <c r="D129" s="96" t="s">
        <v>1388</v>
      </c>
      <c r="E129" s="96" t="s">
        <v>879</v>
      </c>
      <c r="F129" s="83" t="s">
        <v>1257</v>
      </c>
      <c r="G129" s="96" t="s">
        <v>1127</v>
      </c>
      <c r="H129" s="96" t="s">
        <v>135</v>
      </c>
      <c r="I129" s="93">
        <v>941.19851200000005</v>
      </c>
      <c r="J129" s="95">
        <v>1083</v>
      </c>
      <c r="K129" s="83"/>
      <c r="L129" s="93">
        <v>35.227629704999998</v>
      </c>
      <c r="M129" s="94">
        <v>2.4385501288661264E-5</v>
      </c>
      <c r="N129" s="94">
        <f t="shared" si="2"/>
        <v>1.1251777925300219E-3</v>
      </c>
      <c r="O129" s="94">
        <f>L129/'סכום נכסי הקרן'!$C$42</f>
        <v>1.9041539059440666E-4</v>
      </c>
    </row>
    <row r="130" spans="2:15">
      <c r="B130" s="86" t="s">
        <v>1394</v>
      </c>
      <c r="C130" s="83" t="s">
        <v>1395</v>
      </c>
      <c r="D130" s="96" t="s">
        <v>1388</v>
      </c>
      <c r="E130" s="96" t="s">
        <v>879</v>
      </c>
      <c r="F130" s="83" t="s">
        <v>1396</v>
      </c>
      <c r="G130" s="96" t="s">
        <v>898</v>
      </c>
      <c r="H130" s="96" t="s">
        <v>135</v>
      </c>
      <c r="I130" s="93">
        <v>351.06003299999998</v>
      </c>
      <c r="J130" s="95">
        <v>11096</v>
      </c>
      <c r="K130" s="83"/>
      <c r="L130" s="93">
        <v>134.623714928</v>
      </c>
      <c r="M130" s="94">
        <v>2.3059719360101977E-6</v>
      </c>
      <c r="N130" s="94">
        <f t="shared" si="2"/>
        <v>4.2999093510790037E-3</v>
      </c>
      <c r="O130" s="94">
        <f>L130/'סכום נכסי הקרן'!$C$42</f>
        <v>7.276795934313678E-4</v>
      </c>
    </row>
    <row r="131" spans="2:15">
      <c r="B131" s="86" t="s">
        <v>1397</v>
      </c>
      <c r="C131" s="83" t="s">
        <v>1398</v>
      </c>
      <c r="D131" s="96" t="s">
        <v>1388</v>
      </c>
      <c r="E131" s="96" t="s">
        <v>879</v>
      </c>
      <c r="F131" s="83" t="s">
        <v>897</v>
      </c>
      <c r="G131" s="96" t="s">
        <v>898</v>
      </c>
      <c r="H131" s="96" t="s">
        <v>135</v>
      </c>
      <c r="I131" s="93">
        <v>225.83741000000001</v>
      </c>
      <c r="J131" s="95">
        <v>11658</v>
      </c>
      <c r="K131" s="83"/>
      <c r="L131" s="93">
        <v>90.990000890999994</v>
      </c>
      <c r="M131" s="94">
        <v>5.9621233449268362E-6</v>
      </c>
      <c r="N131" s="94">
        <f t="shared" si="2"/>
        <v>2.9062394831040508E-3</v>
      </c>
      <c r="O131" s="94">
        <f>L131/'סכום נכסי הקרן'!$C$42</f>
        <v>4.9182691838577032E-4</v>
      </c>
    </row>
    <row r="132" spans="2:15">
      <c r="B132" s="86" t="s">
        <v>1399</v>
      </c>
      <c r="C132" s="83" t="s">
        <v>1400</v>
      </c>
      <c r="D132" s="96" t="s">
        <v>1388</v>
      </c>
      <c r="E132" s="96" t="s">
        <v>879</v>
      </c>
      <c r="F132" s="83" t="s">
        <v>694</v>
      </c>
      <c r="G132" s="96" t="s">
        <v>695</v>
      </c>
      <c r="H132" s="96" t="s">
        <v>135</v>
      </c>
      <c r="I132" s="93">
        <v>7.3872049999999998</v>
      </c>
      <c r="J132" s="95">
        <v>15506</v>
      </c>
      <c r="K132" s="83"/>
      <c r="L132" s="93">
        <v>3.9587097850000004</v>
      </c>
      <c r="M132" s="94">
        <v>1.6727475591459039E-7</v>
      </c>
      <c r="N132" s="94">
        <f t="shared" si="2"/>
        <v>1.2644201084358191E-4</v>
      </c>
      <c r="O132" s="94">
        <f>L132/'סכום נכסי הקרן'!$C$42</f>
        <v>2.1397955987191636E-5</v>
      </c>
    </row>
    <row r="133" spans="2:15">
      <c r="B133" s="86" t="s">
        <v>1401</v>
      </c>
      <c r="C133" s="83" t="s">
        <v>1402</v>
      </c>
      <c r="D133" s="96" t="s">
        <v>124</v>
      </c>
      <c r="E133" s="96" t="s">
        <v>879</v>
      </c>
      <c r="F133" s="83" t="s">
        <v>1108</v>
      </c>
      <c r="G133" s="96" t="s">
        <v>130</v>
      </c>
      <c r="H133" s="96" t="s">
        <v>138</v>
      </c>
      <c r="I133" s="93">
        <v>3501.8443769999999</v>
      </c>
      <c r="J133" s="95">
        <v>930</v>
      </c>
      <c r="K133" s="83"/>
      <c r="L133" s="93">
        <v>148.49644620999999</v>
      </c>
      <c r="M133" s="94">
        <v>1.9774443068604565E-5</v>
      </c>
      <c r="N133" s="94">
        <f t="shared" si="2"/>
        <v>4.7430072628873434E-3</v>
      </c>
      <c r="O133" s="94">
        <f>L133/'סכום נכסי הקרן'!$C$42</f>
        <v>8.0266566452937135E-4</v>
      </c>
    </row>
    <row r="134" spans="2:15">
      <c r="B134" s="86" t="s">
        <v>1403</v>
      </c>
      <c r="C134" s="83" t="s">
        <v>1404</v>
      </c>
      <c r="D134" s="96" t="s">
        <v>1405</v>
      </c>
      <c r="E134" s="96" t="s">
        <v>879</v>
      </c>
      <c r="F134" s="83" t="s">
        <v>1406</v>
      </c>
      <c r="G134" s="96" t="s">
        <v>1407</v>
      </c>
      <c r="H134" s="96" t="s">
        <v>135</v>
      </c>
      <c r="I134" s="93">
        <v>469.16561100000001</v>
      </c>
      <c r="J134" s="95">
        <v>2350</v>
      </c>
      <c r="K134" s="83"/>
      <c r="L134" s="93">
        <v>38.103754254000002</v>
      </c>
      <c r="M134" s="94">
        <v>1.4760748111424886E-5</v>
      </c>
      <c r="N134" s="94">
        <f t="shared" si="2"/>
        <v>1.2170418066060501E-3</v>
      </c>
      <c r="O134" s="94">
        <f>L134/'סכום נכסי הקרן'!$C$42</f>
        <v>2.0596166447039968E-4</v>
      </c>
    </row>
    <row r="135" spans="2:15">
      <c r="B135" s="86" t="s">
        <v>1408</v>
      </c>
      <c r="C135" s="83" t="s">
        <v>1409</v>
      </c>
      <c r="D135" s="96" t="s">
        <v>1405</v>
      </c>
      <c r="E135" s="96" t="s">
        <v>879</v>
      </c>
      <c r="F135" s="83">
        <v>1760</v>
      </c>
      <c r="G135" s="96" t="s">
        <v>705</v>
      </c>
      <c r="H135" s="96" t="s">
        <v>135</v>
      </c>
      <c r="I135" s="93">
        <v>351.41989499999994</v>
      </c>
      <c r="J135" s="95">
        <v>12902</v>
      </c>
      <c r="K135" s="93">
        <v>0.91088036799999994</v>
      </c>
      <c r="L135" s="93">
        <v>157.60659377899998</v>
      </c>
      <c r="M135" s="94">
        <v>3.2911812051188695E-6</v>
      </c>
      <c r="N135" s="94">
        <f t="shared" si="2"/>
        <v>5.0339872640156984E-3</v>
      </c>
      <c r="O135" s="94">
        <f>L135/'סכום נכסי הקרן'!$C$42</f>
        <v>8.5190861167768893E-4</v>
      </c>
    </row>
    <row r="136" spans="2:15">
      <c r="B136" s="86" t="s">
        <v>1410</v>
      </c>
      <c r="C136" s="83" t="s">
        <v>1411</v>
      </c>
      <c r="D136" s="96" t="s">
        <v>1388</v>
      </c>
      <c r="E136" s="96" t="s">
        <v>879</v>
      </c>
      <c r="F136" s="83" t="s">
        <v>1412</v>
      </c>
      <c r="G136" s="96" t="s">
        <v>959</v>
      </c>
      <c r="H136" s="96" t="s">
        <v>135</v>
      </c>
      <c r="I136" s="93">
        <v>388.45406400000002</v>
      </c>
      <c r="J136" s="95">
        <v>2513</v>
      </c>
      <c r="K136" s="93">
        <v>0.32219934100000003</v>
      </c>
      <c r="L136" s="93">
        <v>34.059155134999997</v>
      </c>
      <c r="M136" s="94">
        <v>1.6547260154669792E-5</v>
      </c>
      <c r="N136" s="94">
        <f t="shared" si="2"/>
        <v>1.0878564726368057E-3</v>
      </c>
      <c r="O136" s="94">
        <f>L136/'סכום נכסי הקרן'!$C$42</f>
        <v>1.8409945212481948E-4</v>
      </c>
    </row>
    <row r="137" spans="2:15">
      <c r="B137" s="86" t="s">
        <v>1413</v>
      </c>
      <c r="C137" s="83" t="s">
        <v>1414</v>
      </c>
      <c r="D137" s="96" t="s">
        <v>1388</v>
      </c>
      <c r="E137" s="96" t="s">
        <v>879</v>
      </c>
      <c r="F137" s="83" t="s">
        <v>1253</v>
      </c>
      <c r="G137" s="96" t="s">
        <v>1254</v>
      </c>
      <c r="H137" s="96" t="s">
        <v>135</v>
      </c>
      <c r="I137" s="93">
        <v>487.21149700000001</v>
      </c>
      <c r="J137" s="95">
        <v>683</v>
      </c>
      <c r="K137" s="83"/>
      <c r="L137" s="93">
        <v>11.500374044999999</v>
      </c>
      <c r="M137" s="94">
        <v>1.2099364756122222E-5</v>
      </c>
      <c r="N137" s="94">
        <f t="shared" si="2"/>
        <v>3.6732433006657941E-4</v>
      </c>
      <c r="O137" s="94">
        <f>L137/'סכום נכסי הקרן'!$C$42</f>
        <v>6.2162803291009874E-5</v>
      </c>
    </row>
    <row r="138" spans="2:15">
      <c r="B138" s="86" t="s">
        <v>1415</v>
      </c>
      <c r="C138" s="83" t="s">
        <v>1416</v>
      </c>
      <c r="D138" s="96" t="s">
        <v>1388</v>
      </c>
      <c r="E138" s="96" t="s">
        <v>879</v>
      </c>
      <c r="F138" s="83" t="s">
        <v>1417</v>
      </c>
      <c r="G138" s="96" t="s">
        <v>30</v>
      </c>
      <c r="H138" s="96" t="s">
        <v>135</v>
      </c>
      <c r="I138" s="93">
        <v>1846.848739</v>
      </c>
      <c r="J138" s="95">
        <v>3423</v>
      </c>
      <c r="K138" s="83"/>
      <c r="L138" s="93">
        <v>218.48013737400004</v>
      </c>
      <c r="M138" s="94">
        <v>4.5742296392400691E-5</v>
      </c>
      <c r="N138" s="94">
        <f t="shared" si="2"/>
        <v>6.9783008604533446E-3</v>
      </c>
      <c r="O138" s="94">
        <f>L138/'סכום נכסי הקרן'!$C$42</f>
        <v>1.1809474847887681E-3</v>
      </c>
    </row>
    <row r="139" spans="2:15">
      <c r="B139" s="86" t="s">
        <v>1418</v>
      </c>
      <c r="C139" s="83" t="s">
        <v>1419</v>
      </c>
      <c r="D139" s="96" t="s">
        <v>1388</v>
      </c>
      <c r="E139" s="96" t="s">
        <v>879</v>
      </c>
      <c r="F139" s="83" t="s">
        <v>1420</v>
      </c>
      <c r="G139" s="96" t="s">
        <v>916</v>
      </c>
      <c r="H139" s="96" t="s">
        <v>135</v>
      </c>
      <c r="I139" s="93">
        <v>2014.7145300000002</v>
      </c>
      <c r="J139" s="95">
        <v>310</v>
      </c>
      <c r="K139" s="83"/>
      <c r="L139" s="93">
        <v>21.584845588000004</v>
      </c>
      <c r="M139" s="94">
        <v>7.4128057125618952E-5</v>
      </c>
      <c r="N139" s="94">
        <f t="shared" si="2"/>
        <v>6.8942444082066936E-4</v>
      </c>
      <c r="O139" s="94">
        <f>L139/'סכום נכסי הקרן'!$C$42</f>
        <v>1.1667224953757292E-4</v>
      </c>
    </row>
    <row r="140" spans="2:15">
      <c r="B140" s="86" t="s">
        <v>1421</v>
      </c>
      <c r="C140" s="83" t="s">
        <v>1422</v>
      </c>
      <c r="D140" s="96" t="s">
        <v>1388</v>
      </c>
      <c r="E140" s="96" t="s">
        <v>879</v>
      </c>
      <c r="F140" s="83" t="s">
        <v>1423</v>
      </c>
      <c r="G140" s="96" t="s">
        <v>1127</v>
      </c>
      <c r="H140" s="96" t="s">
        <v>135</v>
      </c>
      <c r="I140" s="93">
        <v>200.273459</v>
      </c>
      <c r="J140" s="95">
        <v>11718</v>
      </c>
      <c r="K140" s="83"/>
      <c r="L140" s="93">
        <v>81.105559978999992</v>
      </c>
      <c r="M140" s="94">
        <v>3.6085370996053815E-6</v>
      </c>
      <c r="N140" s="94">
        <f t="shared" si="2"/>
        <v>2.5905283921537833E-3</v>
      </c>
      <c r="O140" s="94">
        <f>L140/'סכום נכסי הקרן'!$C$42</f>
        <v>4.3839869477756453E-4</v>
      </c>
    </row>
    <row r="141" spans="2:15">
      <c r="B141" s="86" t="s">
        <v>1424</v>
      </c>
      <c r="C141" s="83" t="s">
        <v>1425</v>
      </c>
      <c r="D141" s="96" t="s">
        <v>1388</v>
      </c>
      <c r="E141" s="96" t="s">
        <v>879</v>
      </c>
      <c r="F141" s="83" t="s">
        <v>1140</v>
      </c>
      <c r="G141" s="96" t="s">
        <v>161</v>
      </c>
      <c r="H141" s="96" t="s">
        <v>135</v>
      </c>
      <c r="I141" s="93">
        <v>1251.5719309999999</v>
      </c>
      <c r="J141" s="95">
        <v>15515</v>
      </c>
      <c r="K141" s="83"/>
      <c r="L141" s="93">
        <v>671.09086664800009</v>
      </c>
      <c r="M141" s="94">
        <v>2.0143184153904846E-5</v>
      </c>
      <c r="N141" s="94">
        <f t="shared" si="2"/>
        <v>2.1434781341955634E-2</v>
      </c>
      <c r="O141" s="94">
        <f>L141/'סכום נכסי הקרן'!$C$42</f>
        <v>3.627437626863116E-3</v>
      </c>
    </row>
    <row r="142" spans="2:15">
      <c r="B142" s="86" t="s">
        <v>1426</v>
      </c>
      <c r="C142" s="83" t="s">
        <v>1427</v>
      </c>
      <c r="D142" s="96" t="s">
        <v>1388</v>
      </c>
      <c r="E142" s="96" t="s">
        <v>879</v>
      </c>
      <c r="F142" s="83" t="s">
        <v>1234</v>
      </c>
      <c r="G142" s="96" t="s">
        <v>1127</v>
      </c>
      <c r="H142" s="96" t="s">
        <v>135</v>
      </c>
      <c r="I142" s="93">
        <v>975.12477899999999</v>
      </c>
      <c r="J142" s="95">
        <v>3783</v>
      </c>
      <c r="K142" s="83"/>
      <c r="L142" s="93">
        <v>127.488281683</v>
      </c>
      <c r="M142" s="94">
        <v>3.4922554336391096E-5</v>
      </c>
      <c r="N142" s="94">
        <f t="shared" si="2"/>
        <v>4.0720021346529467E-3</v>
      </c>
      <c r="O142" s="94">
        <f>L142/'סכום נכסי הקרן'!$C$42</f>
        <v>6.8911054067973898E-4</v>
      </c>
    </row>
    <row r="143" spans="2:15">
      <c r="B143" s="86" t="s">
        <v>1430</v>
      </c>
      <c r="C143" s="83" t="s">
        <v>1431</v>
      </c>
      <c r="D143" s="96" t="s">
        <v>1388</v>
      </c>
      <c r="E143" s="96" t="s">
        <v>879</v>
      </c>
      <c r="F143" s="83" t="s">
        <v>819</v>
      </c>
      <c r="G143" s="96" t="s">
        <v>160</v>
      </c>
      <c r="H143" s="96" t="s">
        <v>135</v>
      </c>
      <c r="I143" s="93">
        <v>78.047931000000005</v>
      </c>
      <c r="J143" s="95">
        <v>436</v>
      </c>
      <c r="K143" s="83"/>
      <c r="L143" s="93">
        <v>1.17603872</v>
      </c>
      <c r="M143" s="94">
        <v>4.7548928779222948E-7</v>
      </c>
      <c r="N143" s="94">
        <f t="shared" si="2"/>
        <v>3.7562920411634106E-5</v>
      </c>
      <c r="O143" s="94">
        <f>L143/'סכום נכסי הקרן'!$C$42</f>
        <v>6.3568248587318924E-6</v>
      </c>
    </row>
    <row r="144" spans="2:15">
      <c r="B144" s="86" t="s">
        <v>1434</v>
      </c>
      <c r="C144" s="83" t="s">
        <v>1435</v>
      </c>
      <c r="D144" s="96" t="s">
        <v>1388</v>
      </c>
      <c r="E144" s="96" t="s">
        <v>879</v>
      </c>
      <c r="F144" s="83" t="s">
        <v>1263</v>
      </c>
      <c r="G144" s="96" t="s">
        <v>1254</v>
      </c>
      <c r="H144" s="96" t="s">
        <v>135</v>
      </c>
      <c r="I144" s="93">
        <v>411.48209300000002</v>
      </c>
      <c r="J144" s="95">
        <v>607</v>
      </c>
      <c r="K144" s="83"/>
      <c r="L144" s="93">
        <v>8.6320384279999995</v>
      </c>
      <c r="M144" s="94">
        <v>1.166677472961321E-5</v>
      </c>
      <c r="N144" s="94">
        <f t="shared" si="2"/>
        <v>2.7570909609262795E-4</v>
      </c>
      <c r="O144" s="94">
        <f>L144/'סכום נכסי הקרן'!$C$42</f>
        <v>4.6658630815012083E-5</v>
      </c>
    </row>
    <row r="145" spans="2:15">
      <c r="B145" s="86" t="s">
        <v>1436</v>
      </c>
      <c r="C145" s="83" t="s">
        <v>1437</v>
      </c>
      <c r="D145" s="96" t="s">
        <v>1388</v>
      </c>
      <c r="E145" s="96" t="s">
        <v>879</v>
      </c>
      <c r="F145" s="83" t="s">
        <v>1438</v>
      </c>
      <c r="G145" s="96" t="s">
        <v>977</v>
      </c>
      <c r="H145" s="96" t="s">
        <v>135</v>
      </c>
      <c r="I145" s="93">
        <v>923.40062499999999</v>
      </c>
      <c r="J145" s="95">
        <v>1715</v>
      </c>
      <c r="K145" s="83"/>
      <c r="L145" s="93">
        <v>54.730324404000001</v>
      </c>
      <c r="M145" s="94">
        <v>4.529256036110026E-5</v>
      </c>
      <c r="N145" s="94">
        <f t="shared" si="2"/>
        <v>1.7480979024996457E-3</v>
      </c>
      <c r="O145" s="94">
        <f>L145/'סכום נכסי הקרן'!$C$42</f>
        <v>2.9583302044494588E-4</v>
      </c>
    </row>
    <row r="146" spans="2:15">
      <c r="B146" s="86" t="s">
        <v>1439</v>
      </c>
      <c r="C146" s="83" t="s">
        <v>1440</v>
      </c>
      <c r="D146" s="96" t="s">
        <v>1388</v>
      </c>
      <c r="E146" s="96" t="s">
        <v>879</v>
      </c>
      <c r="F146" s="83" t="s">
        <v>1441</v>
      </c>
      <c r="G146" s="96" t="s">
        <v>954</v>
      </c>
      <c r="H146" s="96" t="s">
        <v>135</v>
      </c>
      <c r="I146" s="93">
        <v>1409.4586629999999</v>
      </c>
      <c r="J146" s="95">
        <v>9509</v>
      </c>
      <c r="K146" s="83"/>
      <c r="L146" s="93">
        <v>463.19186625900005</v>
      </c>
      <c r="M146" s="94">
        <v>2.8994889035496172E-5</v>
      </c>
      <c r="N146" s="94">
        <f t="shared" si="2"/>
        <v>1.4794444189391222E-2</v>
      </c>
      <c r="O146" s="94">
        <f>L146/'סכום נכסי הקרן'!$C$42</f>
        <v>2.5036842067560749E-3</v>
      </c>
    </row>
    <row r="147" spans="2:15">
      <c r="B147" s="86" t="s">
        <v>1442</v>
      </c>
      <c r="C147" s="83" t="s">
        <v>1443</v>
      </c>
      <c r="D147" s="96" t="s">
        <v>1388</v>
      </c>
      <c r="E147" s="96" t="s">
        <v>879</v>
      </c>
      <c r="F147" s="83" t="s">
        <v>892</v>
      </c>
      <c r="G147" s="96" t="s">
        <v>893</v>
      </c>
      <c r="H147" s="96" t="s">
        <v>135</v>
      </c>
      <c r="I147" s="93">
        <v>13257.711281999998</v>
      </c>
      <c r="J147" s="95">
        <v>980</v>
      </c>
      <c r="K147" s="83"/>
      <c r="L147" s="93">
        <v>449.02277186800001</v>
      </c>
      <c r="M147" s="94">
        <v>1.2139767153737495E-5</v>
      </c>
      <c r="N147" s="94">
        <f t="shared" si="2"/>
        <v>1.4341880378470041E-2</v>
      </c>
      <c r="O147" s="94">
        <f>L147/'סכום נכסי הקרן'!$C$42</f>
        <v>2.4270962084881032E-3</v>
      </c>
    </row>
    <row r="148" spans="2:15">
      <c r="B148" s="86" t="s">
        <v>1444</v>
      </c>
      <c r="C148" s="83" t="s">
        <v>1445</v>
      </c>
      <c r="D148" s="96" t="s">
        <v>1388</v>
      </c>
      <c r="E148" s="96" t="s">
        <v>879</v>
      </c>
      <c r="F148" s="83" t="s">
        <v>1126</v>
      </c>
      <c r="G148" s="96" t="s">
        <v>1127</v>
      </c>
      <c r="H148" s="96" t="s">
        <v>135</v>
      </c>
      <c r="I148" s="93">
        <v>1559.839995</v>
      </c>
      <c r="J148" s="95">
        <v>2406</v>
      </c>
      <c r="K148" s="83"/>
      <c r="L148" s="93">
        <v>129.702816985</v>
      </c>
      <c r="M148" s="94">
        <v>1.4621213515170274E-5</v>
      </c>
      <c r="N148" s="94">
        <f t="shared" si="2"/>
        <v>4.1427348510874708E-3</v>
      </c>
      <c r="O148" s="94">
        <f>L148/'סכום נכסי הקרן'!$C$42</f>
        <v>7.010807358943089E-4</v>
      </c>
    </row>
    <row r="149" spans="2:15">
      <c r="B149" s="86" t="s">
        <v>1446</v>
      </c>
      <c r="C149" s="83" t="s">
        <v>1447</v>
      </c>
      <c r="D149" s="96" t="s">
        <v>1405</v>
      </c>
      <c r="E149" s="96" t="s">
        <v>879</v>
      </c>
      <c r="F149" s="83" t="s">
        <v>1448</v>
      </c>
      <c r="G149" s="96" t="s">
        <v>898</v>
      </c>
      <c r="H149" s="96" t="s">
        <v>135</v>
      </c>
      <c r="I149" s="93">
        <v>927.09000600000002</v>
      </c>
      <c r="J149" s="95">
        <v>1759</v>
      </c>
      <c r="K149" s="83"/>
      <c r="L149" s="93">
        <v>56.358765657000006</v>
      </c>
      <c r="M149" s="94">
        <v>2.6600950029414583E-5</v>
      </c>
      <c r="N149" s="94">
        <f t="shared" si="2"/>
        <v>1.8001106535606489E-3</v>
      </c>
      <c r="O149" s="94">
        <f>L149/'סכום נכסי הקרן'!$C$42</f>
        <v>3.0463521008548334E-4</v>
      </c>
    </row>
    <row r="150" spans="2:15">
      <c r="B150" s="86" t="s">
        <v>1449</v>
      </c>
      <c r="C150" s="83" t="s">
        <v>1450</v>
      </c>
      <c r="D150" s="96" t="s">
        <v>1388</v>
      </c>
      <c r="E150" s="96" t="s">
        <v>879</v>
      </c>
      <c r="F150" s="83" t="s">
        <v>1451</v>
      </c>
      <c r="G150" s="96" t="s">
        <v>977</v>
      </c>
      <c r="H150" s="96" t="s">
        <v>135</v>
      </c>
      <c r="I150" s="93">
        <v>779.14117499999998</v>
      </c>
      <c r="J150" s="95">
        <v>3337</v>
      </c>
      <c r="K150" s="83"/>
      <c r="L150" s="93">
        <v>89.855796144999985</v>
      </c>
      <c r="M150" s="94">
        <v>3.7138073069146283E-5</v>
      </c>
      <c r="N150" s="94">
        <f t="shared" si="2"/>
        <v>2.8700127484906734E-3</v>
      </c>
      <c r="O150" s="94">
        <f>L150/'סכום נכסי הקרן'!$C$42</f>
        <v>4.8569621809363666E-4</v>
      </c>
    </row>
    <row r="151" spans="2:15">
      <c r="B151" s="86" t="s">
        <v>1452</v>
      </c>
      <c r="C151" s="83" t="s">
        <v>1453</v>
      </c>
      <c r="D151" s="96" t="s">
        <v>1388</v>
      </c>
      <c r="E151" s="96" t="s">
        <v>879</v>
      </c>
      <c r="F151" s="83" t="s">
        <v>1454</v>
      </c>
      <c r="G151" s="96" t="s">
        <v>898</v>
      </c>
      <c r="H151" s="96" t="s">
        <v>135</v>
      </c>
      <c r="I151" s="93">
        <v>1618.85321</v>
      </c>
      <c r="J151" s="95">
        <v>5536</v>
      </c>
      <c r="K151" s="83"/>
      <c r="L151" s="93">
        <v>309.72573056699997</v>
      </c>
      <c r="M151" s="94">
        <v>2.422562748605497E-5</v>
      </c>
      <c r="N151" s="94">
        <f t="shared" si="2"/>
        <v>9.8927040146462603E-3</v>
      </c>
      <c r="O151" s="94">
        <f>L151/'סכום נכסי הקרן'!$C$42</f>
        <v>1.6741559524989125E-3</v>
      </c>
    </row>
    <row r="152" spans="2:15">
      <c r="B152" s="86" t="s">
        <v>1455</v>
      </c>
      <c r="C152" s="83" t="s">
        <v>1456</v>
      </c>
      <c r="D152" s="96" t="s">
        <v>1388</v>
      </c>
      <c r="E152" s="96" t="s">
        <v>879</v>
      </c>
      <c r="F152" s="83" t="s">
        <v>1457</v>
      </c>
      <c r="G152" s="96" t="s">
        <v>898</v>
      </c>
      <c r="H152" s="96" t="s">
        <v>135</v>
      </c>
      <c r="I152" s="93">
        <v>285.00575600000002</v>
      </c>
      <c r="J152" s="95">
        <v>12238</v>
      </c>
      <c r="K152" s="83"/>
      <c r="L152" s="93">
        <v>120.54183931300003</v>
      </c>
      <c r="M152" s="94">
        <v>5.5717477353599962E-6</v>
      </c>
      <c r="N152" s="94">
        <f t="shared" si="2"/>
        <v>3.8501313259364516E-3</v>
      </c>
      <c r="O152" s="94">
        <f>L152/'סכום נכסי הקרן'!$C$42</f>
        <v>6.5156303753514499E-4</v>
      </c>
    </row>
    <row r="153" spans="2:15">
      <c r="B153" s="82"/>
      <c r="C153" s="83"/>
      <c r="D153" s="83"/>
      <c r="E153" s="83"/>
      <c r="F153" s="83"/>
      <c r="G153" s="83"/>
      <c r="H153" s="83"/>
      <c r="I153" s="93"/>
      <c r="J153" s="95"/>
      <c r="K153" s="83"/>
      <c r="L153" s="83"/>
      <c r="M153" s="83"/>
      <c r="N153" s="94"/>
      <c r="O153" s="83"/>
    </row>
    <row r="154" spans="2:15">
      <c r="B154" s="99" t="s">
        <v>66</v>
      </c>
      <c r="C154" s="81"/>
      <c r="D154" s="81"/>
      <c r="E154" s="81"/>
      <c r="F154" s="81"/>
      <c r="G154" s="81"/>
      <c r="H154" s="81"/>
      <c r="I154" s="90"/>
      <c r="J154" s="92"/>
      <c r="K154" s="90">
        <v>2.1338625460000005</v>
      </c>
      <c r="L154" s="90">
        <f>SUM(L155:L213)</f>
        <v>5926.1672459660012</v>
      </c>
      <c r="M154" s="81"/>
      <c r="N154" s="91">
        <f t="shared" si="2"/>
        <v>0.18928300983683072</v>
      </c>
      <c r="O154" s="91">
        <f>L154/'סכום נכסי הקרן'!$C$42</f>
        <v>3.2032624968469911E-2</v>
      </c>
    </row>
    <row r="155" spans="2:15">
      <c r="B155" s="86" t="s">
        <v>1458</v>
      </c>
      <c r="C155" s="83" t="s">
        <v>1459</v>
      </c>
      <c r="D155" s="96" t="s">
        <v>128</v>
      </c>
      <c r="E155" s="96" t="s">
        <v>879</v>
      </c>
      <c r="F155" s="83"/>
      <c r="G155" s="96" t="s">
        <v>1460</v>
      </c>
      <c r="H155" s="96" t="s">
        <v>1461</v>
      </c>
      <c r="I155" s="93">
        <v>656.96423900000013</v>
      </c>
      <c r="J155" s="95">
        <v>2337</v>
      </c>
      <c r="K155" s="83"/>
      <c r="L155" s="93">
        <v>54.887884019999994</v>
      </c>
      <c r="M155" s="94">
        <v>3.0300706363501721E-7</v>
      </c>
      <c r="N155" s="94">
        <f t="shared" si="2"/>
        <v>1.7531303892836653E-3</v>
      </c>
      <c r="O155" s="94">
        <f>L155/'סכום נכסי הקרן'!$C$42</f>
        <v>2.9668467512832311E-4</v>
      </c>
    </row>
    <row r="156" spans="2:15">
      <c r="B156" s="86" t="s">
        <v>1462</v>
      </c>
      <c r="C156" s="83" t="s">
        <v>1463</v>
      </c>
      <c r="D156" s="96" t="s">
        <v>30</v>
      </c>
      <c r="E156" s="96" t="s">
        <v>879</v>
      </c>
      <c r="F156" s="83"/>
      <c r="G156" s="96" t="s">
        <v>1028</v>
      </c>
      <c r="H156" s="96" t="s">
        <v>137</v>
      </c>
      <c r="I156" s="93">
        <v>72.819180000000003</v>
      </c>
      <c r="J156" s="95">
        <v>28980</v>
      </c>
      <c r="K156" s="83"/>
      <c r="L156" s="93">
        <v>81.841648254999996</v>
      </c>
      <c r="M156" s="94">
        <v>3.6333981527819319E-7</v>
      </c>
      <c r="N156" s="94">
        <f t="shared" si="2"/>
        <v>2.6140392042189888E-3</v>
      </c>
      <c r="O156" s="94">
        <f>L156/'סכום נכסי הקרן'!$C$42</f>
        <v>4.4237746194868106E-4</v>
      </c>
    </row>
    <row r="157" spans="2:15">
      <c r="B157" s="86" t="s">
        <v>1464</v>
      </c>
      <c r="C157" s="83" t="s">
        <v>1465</v>
      </c>
      <c r="D157" s="96" t="s">
        <v>30</v>
      </c>
      <c r="E157" s="96" t="s">
        <v>879</v>
      </c>
      <c r="F157" s="83"/>
      <c r="G157" s="96" t="s">
        <v>1466</v>
      </c>
      <c r="H157" s="96" t="s">
        <v>137</v>
      </c>
      <c r="I157" s="93">
        <v>371.47088000000002</v>
      </c>
      <c r="J157" s="95">
        <v>3210</v>
      </c>
      <c r="K157" s="83"/>
      <c r="L157" s="93">
        <v>46.244491574999998</v>
      </c>
      <c r="M157" s="94">
        <v>8.4053441181183034E-6</v>
      </c>
      <c r="N157" s="94">
        <f t="shared" si="2"/>
        <v>1.4770586435353158E-3</v>
      </c>
      <c r="O157" s="94">
        <f>L157/'סכום נכסי הקרן'!$C$42</f>
        <v>2.4996467261161059E-4</v>
      </c>
    </row>
    <row r="158" spans="2:15">
      <c r="B158" s="86" t="s">
        <v>1467</v>
      </c>
      <c r="C158" s="83" t="s">
        <v>1468</v>
      </c>
      <c r="D158" s="96" t="s">
        <v>30</v>
      </c>
      <c r="E158" s="96" t="s">
        <v>879</v>
      </c>
      <c r="F158" s="83"/>
      <c r="G158" s="96" t="s">
        <v>1460</v>
      </c>
      <c r="H158" s="96" t="s">
        <v>137</v>
      </c>
      <c r="I158" s="93">
        <v>272.14087999999998</v>
      </c>
      <c r="J158" s="95">
        <v>13048</v>
      </c>
      <c r="K158" s="83"/>
      <c r="L158" s="93">
        <v>137.71077884000002</v>
      </c>
      <c r="M158" s="94">
        <v>3.4748496186567893E-7</v>
      </c>
      <c r="N158" s="94">
        <f t="shared" si="2"/>
        <v>4.398510812119406E-3</v>
      </c>
      <c r="O158" s="94">
        <f>L158/'סכום נכסי הקרן'!$C$42</f>
        <v>7.4436605475493365E-4</v>
      </c>
    </row>
    <row r="159" spans="2:15">
      <c r="B159" s="86" t="s">
        <v>1469</v>
      </c>
      <c r="C159" s="83" t="s">
        <v>1470</v>
      </c>
      <c r="D159" s="96" t="s">
        <v>1405</v>
      </c>
      <c r="E159" s="96" t="s">
        <v>879</v>
      </c>
      <c r="F159" s="83"/>
      <c r="G159" s="96" t="s">
        <v>1407</v>
      </c>
      <c r="H159" s="96" t="s">
        <v>135</v>
      </c>
      <c r="I159" s="93">
        <v>243.49381399999999</v>
      </c>
      <c r="J159" s="95">
        <v>21210</v>
      </c>
      <c r="K159" s="83"/>
      <c r="L159" s="93">
        <v>178.48525141600001</v>
      </c>
      <c r="M159" s="94">
        <v>9.0763679666070094E-8</v>
      </c>
      <c r="N159" s="94">
        <f t="shared" si="2"/>
        <v>5.7008559153475091E-3</v>
      </c>
      <c r="O159" s="94">
        <f>L159/'סכום נכסי הקרן'!$C$42</f>
        <v>9.6476371383268794E-4</v>
      </c>
    </row>
    <row r="160" spans="2:15">
      <c r="B160" s="86" t="s">
        <v>1471</v>
      </c>
      <c r="C160" s="83" t="s">
        <v>1472</v>
      </c>
      <c r="D160" s="96" t="s">
        <v>1388</v>
      </c>
      <c r="E160" s="96" t="s">
        <v>879</v>
      </c>
      <c r="F160" s="83"/>
      <c r="G160" s="96" t="s">
        <v>898</v>
      </c>
      <c r="H160" s="96" t="s">
        <v>135</v>
      </c>
      <c r="I160" s="93">
        <v>59.182915000000001</v>
      </c>
      <c r="J160" s="95">
        <v>133702</v>
      </c>
      <c r="K160" s="83"/>
      <c r="L160" s="93">
        <v>273.46892760700001</v>
      </c>
      <c r="M160" s="94">
        <v>1.7226838714508938E-7</v>
      </c>
      <c r="N160" s="94">
        <f t="shared" si="2"/>
        <v>8.7346542150896801E-3</v>
      </c>
      <c r="O160" s="94">
        <f>L160/'סכום נכסי הקרן'!$C$42</f>
        <v>1.4781775867914707E-3</v>
      </c>
    </row>
    <row r="161" spans="2:15">
      <c r="B161" s="86" t="s">
        <v>1473</v>
      </c>
      <c r="C161" s="83" t="s">
        <v>1474</v>
      </c>
      <c r="D161" s="96" t="s">
        <v>1388</v>
      </c>
      <c r="E161" s="96" t="s">
        <v>879</v>
      </c>
      <c r="F161" s="83"/>
      <c r="G161" s="96" t="s">
        <v>1407</v>
      </c>
      <c r="H161" s="96" t="s">
        <v>135</v>
      </c>
      <c r="I161" s="93">
        <v>27.404978</v>
      </c>
      <c r="J161" s="95">
        <v>184784</v>
      </c>
      <c r="K161" s="83"/>
      <c r="L161" s="93">
        <v>175.01189190700001</v>
      </c>
      <c r="M161" s="94">
        <v>5.5274569712189996E-8</v>
      </c>
      <c r="N161" s="94">
        <f t="shared" si="2"/>
        <v>5.5899160928920373E-3</v>
      </c>
      <c r="O161" s="94">
        <f>L161/'סכום נכסי הקרן'!$C$42</f>
        <v>9.4598921457970074E-4</v>
      </c>
    </row>
    <row r="162" spans="2:15">
      <c r="B162" s="86" t="s">
        <v>1475</v>
      </c>
      <c r="C162" s="83" t="s">
        <v>1476</v>
      </c>
      <c r="D162" s="96" t="s">
        <v>30</v>
      </c>
      <c r="E162" s="96" t="s">
        <v>879</v>
      </c>
      <c r="F162" s="83"/>
      <c r="G162" s="96" t="s">
        <v>1466</v>
      </c>
      <c r="H162" s="96" t="s">
        <v>137</v>
      </c>
      <c r="I162" s="93">
        <v>7809.3310000000001</v>
      </c>
      <c r="J162" s="95">
        <v>798.4</v>
      </c>
      <c r="K162" s="83"/>
      <c r="L162" s="93">
        <v>241.80460151400001</v>
      </c>
      <c r="M162" s="94">
        <v>6.3823923474964303E-6</v>
      </c>
      <c r="N162" s="94">
        <f t="shared" si="2"/>
        <v>7.7232890783028663E-3</v>
      </c>
      <c r="O162" s="94">
        <f>L162/'סכום נכסי הקרן'!$C$42</f>
        <v>1.307022868991894E-3</v>
      </c>
    </row>
    <row r="163" spans="2:15">
      <c r="B163" s="86" t="s">
        <v>1477</v>
      </c>
      <c r="C163" s="83" t="s">
        <v>1478</v>
      </c>
      <c r="D163" s="96" t="s">
        <v>30</v>
      </c>
      <c r="E163" s="96" t="s">
        <v>879</v>
      </c>
      <c r="F163" s="83"/>
      <c r="G163" s="96" t="s">
        <v>954</v>
      </c>
      <c r="H163" s="96" t="s">
        <v>137</v>
      </c>
      <c r="I163" s="93">
        <v>111.708783</v>
      </c>
      <c r="J163" s="95">
        <v>26370</v>
      </c>
      <c r="K163" s="83"/>
      <c r="L163" s="93">
        <v>114.242488104</v>
      </c>
      <c r="M163" s="94">
        <v>2.6243685932602658E-7</v>
      </c>
      <c r="N163" s="94">
        <f t="shared" si="2"/>
        <v>3.6489287429903742E-3</v>
      </c>
      <c r="O163" s="94">
        <f>L163/'סכום נכסי הקרן'!$C$42</f>
        <v>6.1751324676018301E-4</v>
      </c>
    </row>
    <row r="164" spans="2:15">
      <c r="B164" s="86" t="s">
        <v>1479</v>
      </c>
      <c r="C164" s="83" t="s">
        <v>1480</v>
      </c>
      <c r="D164" s="96" t="s">
        <v>1405</v>
      </c>
      <c r="E164" s="96" t="s">
        <v>879</v>
      </c>
      <c r="F164" s="83"/>
      <c r="G164" s="96" t="s">
        <v>911</v>
      </c>
      <c r="H164" s="96" t="s">
        <v>135</v>
      </c>
      <c r="I164" s="93">
        <v>735.98345200000006</v>
      </c>
      <c r="J164" s="95">
        <v>3522</v>
      </c>
      <c r="K164" s="83"/>
      <c r="L164" s="93">
        <v>89.584141327000012</v>
      </c>
      <c r="M164" s="94">
        <v>8.1820418499747938E-8</v>
      </c>
      <c r="N164" s="94">
        <f t="shared" si="2"/>
        <v>2.8613360373123458E-3</v>
      </c>
      <c r="O164" s="94">
        <f>L164/'סכום נכסי הקרן'!$C$42</f>
        <v>4.842278462869188E-4</v>
      </c>
    </row>
    <row r="165" spans="2:15">
      <c r="B165" s="86" t="s">
        <v>1481</v>
      </c>
      <c r="C165" s="83" t="s">
        <v>1482</v>
      </c>
      <c r="D165" s="96" t="s">
        <v>1405</v>
      </c>
      <c r="E165" s="96" t="s">
        <v>879</v>
      </c>
      <c r="F165" s="83"/>
      <c r="G165" s="96" t="s">
        <v>937</v>
      </c>
      <c r="H165" s="96" t="s">
        <v>135</v>
      </c>
      <c r="I165" s="93">
        <v>22.107903</v>
      </c>
      <c r="J165" s="95">
        <v>50270</v>
      </c>
      <c r="K165" s="83"/>
      <c r="L165" s="93">
        <v>38.408749739999998</v>
      </c>
      <c r="M165" s="94">
        <v>1.4321307178578298E-7</v>
      </c>
      <c r="N165" s="94">
        <f t="shared" si="2"/>
        <v>1.2267834256290406E-3</v>
      </c>
      <c r="O165" s="94">
        <f>L165/'סכום נכסי הקרן'!$C$42</f>
        <v>2.0761025210126085E-4</v>
      </c>
    </row>
    <row r="166" spans="2:15">
      <c r="B166" s="86" t="s">
        <v>1483</v>
      </c>
      <c r="C166" s="83" t="s">
        <v>1484</v>
      </c>
      <c r="D166" s="96" t="s">
        <v>1405</v>
      </c>
      <c r="E166" s="96" t="s">
        <v>879</v>
      </c>
      <c r="F166" s="83"/>
      <c r="G166" s="96" t="s">
        <v>1460</v>
      </c>
      <c r="H166" s="96" t="s">
        <v>135</v>
      </c>
      <c r="I166" s="93">
        <v>67.318211000000005</v>
      </c>
      <c r="J166" s="95">
        <v>32576</v>
      </c>
      <c r="K166" s="83"/>
      <c r="L166" s="93">
        <v>75.788630013999992</v>
      </c>
      <c r="M166" s="94">
        <v>1.19614889239044E-7</v>
      </c>
      <c r="N166" s="94">
        <f t="shared" si="2"/>
        <v>2.4207045473151308E-3</v>
      </c>
      <c r="O166" s="94">
        <f>L166/'סכום נכסי הקרן'!$C$42</f>
        <v>4.09659171155716E-4</v>
      </c>
    </row>
    <row r="167" spans="2:15">
      <c r="B167" s="86" t="s">
        <v>1485</v>
      </c>
      <c r="C167" s="83" t="s">
        <v>1486</v>
      </c>
      <c r="D167" s="96" t="s">
        <v>124</v>
      </c>
      <c r="E167" s="96" t="s">
        <v>879</v>
      </c>
      <c r="F167" s="83"/>
      <c r="G167" s="96" t="s">
        <v>881</v>
      </c>
      <c r="H167" s="96" t="s">
        <v>138</v>
      </c>
      <c r="I167" s="93">
        <v>2600.6849999999999</v>
      </c>
      <c r="J167" s="95">
        <v>471.6</v>
      </c>
      <c r="K167" s="83"/>
      <c r="L167" s="93">
        <v>55.923947447999993</v>
      </c>
      <c r="M167" s="94">
        <v>1.2818551099084686E-7</v>
      </c>
      <c r="N167" s="94">
        <f t="shared" si="2"/>
        <v>1.7862224698636047E-3</v>
      </c>
      <c r="O167" s="94">
        <f>L167/'סכום נכסי הקרן'!$C$42</f>
        <v>3.0228489359250207E-4</v>
      </c>
    </row>
    <row r="168" spans="2:15">
      <c r="B168" s="86" t="s">
        <v>1487</v>
      </c>
      <c r="C168" s="83" t="s">
        <v>1488</v>
      </c>
      <c r="D168" s="96" t="s">
        <v>1405</v>
      </c>
      <c r="E168" s="96" t="s">
        <v>879</v>
      </c>
      <c r="F168" s="83"/>
      <c r="G168" s="96" t="s">
        <v>1460</v>
      </c>
      <c r="H168" s="96" t="s">
        <v>135</v>
      </c>
      <c r="I168" s="93">
        <v>328.33127999999999</v>
      </c>
      <c r="J168" s="95">
        <v>14768</v>
      </c>
      <c r="K168" s="83"/>
      <c r="L168" s="93">
        <v>167.57440155499998</v>
      </c>
      <c r="M168" s="94">
        <v>5.9409444916286055E-7</v>
      </c>
      <c r="N168" s="94">
        <f t="shared" si="2"/>
        <v>5.3523611098771299E-3</v>
      </c>
      <c r="O168" s="94">
        <f>L168/'סכום נכסי הקרן'!$C$42</f>
        <v>9.057874569741583E-4</v>
      </c>
    </row>
    <row r="169" spans="2:15">
      <c r="B169" s="86" t="s">
        <v>1489</v>
      </c>
      <c r="C169" s="83" t="s">
        <v>1490</v>
      </c>
      <c r="D169" s="96" t="s">
        <v>1388</v>
      </c>
      <c r="E169" s="96" t="s">
        <v>879</v>
      </c>
      <c r="F169" s="83"/>
      <c r="G169" s="96" t="s">
        <v>959</v>
      </c>
      <c r="H169" s="96" t="s">
        <v>135</v>
      </c>
      <c r="I169" s="93">
        <v>403.08224899999999</v>
      </c>
      <c r="J169" s="95">
        <v>4796</v>
      </c>
      <c r="K169" s="83"/>
      <c r="L169" s="93">
        <v>66.810785987000003</v>
      </c>
      <c r="M169" s="94">
        <v>9.5015865319246369E-8</v>
      </c>
      <c r="N169" s="94">
        <f t="shared" si="2"/>
        <v>2.1339503487337562E-3</v>
      </c>
      <c r="O169" s="94">
        <f>L169/'סכום נכסי הקרן'!$C$42</f>
        <v>3.6113136240410352E-4</v>
      </c>
    </row>
    <row r="170" spans="2:15">
      <c r="B170" s="86" t="s">
        <v>1491</v>
      </c>
      <c r="C170" s="83" t="s">
        <v>1492</v>
      </c>
      <c r="D170" s="96" t="s">
        <v>1405</v>
      </c>
      <c r="E170" s="96" t="s">
        <v>879</v>
      </c>
      <c r="F170" s="83"/>
      <c r="G170" s="96" t="s">
        <v>911</v>
      </c>
      <c r="H170" s="96" t="s">
        <v>135</v>
      </c>
      <c r="I170" s="93">
        <v>174.61831300000003</v>
      </c>
      <c r="J170" s="95">
        <v>7989</v>
      </c>
      <c r="K170" s="83"/>
      <c r="L170" s="93">
        <v>48.212088302999994</v>
      </c>
      <c r="M170" s="94">
        <v>7.9982959736504232E-8</v>
      </c>
      <c r="N170" s="94">
        <f t="shared" ref="N170:N213" si="3">L170/$L$11</f>
        <v>1.5399040907464888E-3</v>
      </c>
      <c r="O170" s="94">
        <f>L170/'סכום נכסי הקרן'!$C$42</f>
        <v>2.6060009437094681E-4</v>
      </c>
    </row>
    <row r="171" spans="2:15">
      <c r="B171" s="86" t="s">
        <v>1493</v>
      </c>
      <c r="C171" s="83" t="s">
        <v>1494</v>
      </c>
      <c r="D171" s="96" t="s">
        <v>30</v>
      </c>
      <c r="E171" s="96" t="s">
        <v>879</v>
      </c>
      <c r="F171" s="83"/>
      <c r="G171" s="96" t="s">
        <v>921</v>
      </c>
      <c r="H171" s="96" t="s">
        <v>137</v>
      </c>
      <c r="I171" s="93">
        <v>155.264015</v>
      </c>
      <c r="J171" s="95">
        <v>7390</v>
      </c>
      <c r="K171" s="83"/>
      <c r="L171" s="93">
        <v>44.49850842</v>
      </c>
      <c r="M171" s="94">
        <v>2.2629253280507572E-7</v>
      </c>
      <c r="N171" s="94">
        <f t="shared" si="3"/>
        <v>1.4212915797677905E-3</v>
      </c>
      <c r="O171" s="94">
        <f>L171/'סכום נכסי הקרן'!$C$42</f>
        <v>2.4052713545073281E-4</v>
      </c>
    </row>
    <row r="172" spans="2:15">
      <c r="B172" s="86" t="s">
        <v>1495</v>
      </c>
      <c r="C172" s="83" t="s">
        <v>1496</v>
      </c>
      <c r="D172" s="96" t="s">
        <v>1405</v>
      </c>
      <c r="E172" s="96" t="s">
        <v>879</v>
      </c>
      <c r="F172" s="83"/>
      <c r="G172" s="96" t="s">
        <v>881</v>
      </c>
      <c r="H172" s="96" t="s">
        <v>135</v>
      </c>
      <c r="I172" s="93">
        <v>1181.9528</v>
      </c>
      <c r="J172" s="95">
        <v>3353</v>
      </c>
      <c r="K172" s="83"/>
      <c r="L172" s="93">
        <v>136.96431223899998</v>
      </c>
      <c r="M172" s="94">
        <v>1.5921727708455329E-5</v>
      </c>
      <c r="N172" s="94">
        <f t="shared" si="3"/>
        <v>4.3746685142031375E-3</v>
      </c>
      <c r="O172" s="94">
        <f>L172/'סכום נכסי הקרן'!$C$42</f>
        <v>7.4033118977578547E-4</v>
      </c>
    </row>
    <row r="173" spans="2:15">
      <c r="B173" s="86" t="s">
        <v>1497</v>
      </c>
      <c r="C173" s="83" t="s">
        <v>1498</v>
      </c>
      <c r="D173" s="96" t="s">
        <v>30</v>
      </c>
      <c r="E173" s="96" t="s">
        <v>879</v>
      </c>
      <c r="F173" s="83"/>
      <c r="G173" s="96" t="s">
        <v>940</v>
      </c>
      <c r="H173" s="96" t="s">
        <v>137</v>
      </c>
      <c r="I173" s="93">
        <v>841.83341199999995</v>
      </c>
      <c r="J173" s="95">
        <v>3401</v>
      </c>
      <c r="K173" s="83"/>
      <c r="L173" s="93">
        <v>111.035791527</v>
      </c>
      <c r="M173" s="94">
        <v>6.8081585957590378E-7</v>
      </c>
      <c r="N173" s="94">
        <f t="shared" si="3"/>
        <v>3.5465061898399893E-3</v>
      </c>
      <c r="O173" s="94">
        <f>L173/'סכום נכסי הקרן'!$C$42</f>
        <v>6.0018013674567247E-4</v>
      </c>
    </row>
    <row r="174" spans="2:15">
      <c r="B174" s="86" t="s">
        <v>1499</v>
      </c>
      <c r="C174" s="83" t="s">
        <v>1500</v>
      </c>
      <c r="D174" s="96" t="s">
        <v>30</v>
      </c>
      <c r="E174" s="96" t="s">
        <v>879</v>
      </c>
      <c r="F174" s="83"/>
      <c r="G174" s="96" t="s">
        <v>1460</v>
      </c>
      <c r="H174" s="96" t="s">
        <v>137</v>
      </c>
      <c r="I174" s="93">
        <v>77.999745000000004</v>
      </c>
      <c r="J174" s="95">
        <v>10200</v>
      </c>
      <c r="K174" s="83"/>
      <c r="L174" s="93">
        <v>30.854858145999998</v>
      </c>
      <c r="M174" s="94">
        <v>7.9591576530612246E-7</v>
      </c>
      <c r="N174" s="94">
        <f t="shared" si="3"/>
        <v>9.8551056282437564E-4</v>
      </c>
      <c r="O174" s="94">
        <f>L174/'סכום נכסי הקרן'!$C$42</f>
        <v>1.6677931256816019E-4</v>
      </c>
    </row>
    <row r="175" spans="2:15">
      <c r="B175" s="86" t="s">
        <v>1501</v>
      </c>
      <c r="C175" s="83" t="s">
        <v>1502</v>
      </c>
      <c r="D175" s="96" t="s">
        <v>30</v>
      </c>
      <c r="E175" s="96" t="s">
        <v>879</v>
      </c>
      <c r="F175" s="83"/>
      <c r="G175" s="96" t="s">
        <v>959</v>
      </c>
      <c r="H175" s="96" t="s">
        <v>141</v>
      </c>
      <c r="I175" s="93">
        <v>3368.5122799999999</v>
      </c>
      <c r="J175" s="95">
        <v>8156</v>
      </c>
      <c r="K175" s="83"/>
      <c r="L175" s="93">
        <v>102.06437255499999</v>
      </c>
      <c r="M175" s="94">
        <v>1.0963796827954994E-6</v>
      </c>
      <c r="N175" s="94">
        <f t="shared" si="3"/>
        <v>3.2599572088466929E-3</v>
      </c>
      <c r="O175" s="94">
        <f>L175/'סכום נכסי הקרן'!$C$42</f>
        <v>5.5168705724969417E-4</v>
      </c>
    </row>
    <row r="176" spans="2:15">
      <c r="B176" s="86" t="s">
        <v>1503</v>
      </c>
      <c r="C176" s="83" t="s">
        <v>1504</v>
      </c>
      <c r="D176" s="96" t="s">
        <v>1505</v>
      </c>
      <c r="E176" s="96" t="s">
        <v>879</v>
      </c>
      <c r="F176" s="83"/>
      <c r="G176" s="96" t="s">
        <v>1460</v>
      </c>
      <c r="H176" s="96" t="s">
        <v>137</v>
      </c>
      <c r="I176" s="93">
        <v>322.00849499999998</v>
      </c>
      <c r="J176" s="95">
        <v>2697</v>
      </c>
      <c r="K176" s="83"/>
      <c r="L176" s="93">
        <v>33.680495865999994</v>
      </c>
      <c r="M176" s="94">
        <v>4.3797841580430456E-7</v>
      </c>
      <c r="N176" s="94">
        <f t="shared" si="3"/>
        <v>1.0757620171204308E-3</v>
      </c>
      <c r="O176" s="94">
        <f>L176/'סכום נכסי הקרן'!$C$42</f>
        <v>1.8205269072722836E-4</v>
      </c>
    </row>
    <row r="177" spans="2:15">
      <c r="B177" s="86" t="s">
        <v>1506</v>
      </c>
      <c r="C177" s="83" t="s">
        <v>1507</v>
      </c>
      <c r="D177" s="96" t="s">
        <v>1405</v>
      </c>
      <c r="E177" s="96" t="s">
        <v>879</v>
      </c>
      <c r="F177" s="83"/>
      <c r="G177" s="96" t="s">
        <v>937</v>
      </c>
      <c r="H177" s="96" t="s">
        <v>135</v>
      </c>
      <c r="I177" s="93">
        <v>30.808755000000001</v>
      </c>
      <c r="J177" s="95">
        <v>22993</v>
      </c>
      <c r="K177" s="83"/>
      <c r="L177" s="93">
        <v>24.481809752</v>
      </c>
      <c r="M177" s="94">
        <v>8.700898673093223E-8</v>
      </c>
      <c r="N177" s="94">
        <f t="shared" si="3"/>
        <v>7.819540765181131E-4</v>
      </c>
      <c r="O177" s="94">
        <f>L177/'סכום נכסי הקרן'!$C$42</f>
        <v>1.3233116747912729E-4</v>
      </c>
    </row>
    <row r="178" spans="2:15">
      <c r="B178" s="86" t="s">
        <v>1508</v>
      </c>
      <c r="C178" s="83" t="s">
        <v>1509</v>
      </c>
      <c r="D178" s="96" t="s">
        <v>30</v>
      </c>
      <c r="E178" s="96" t="s">
        <v>879</v>
      </c>
      <c r="F178" s="83"/>
      <c r="G178" s="96" t="s">
        <v>1407</v>
      </c>
      <c r="H178" s="96" t="s">
        <v>141</v>
      </c>
      <c r="I178" s="93">
        <v>780.20550000000003</v>
      </c>
      <c r="J178" s="95">
        <v>19048</v>
      </c>
      <c r="K178" s="83"/>
      <c r="L178" s="93">
        <v>55.209931462</v>
      </c>
      <c r="M178" s="94">
        <v>5.3414147734741268E-7</v>
      </c>
      <c r="N178" s="94">
        <f t="shared" si="3"/>
        <v>1.7634166513147459E-3</v>
      </c>
      <c r="O178" s="94">
        <f>L178/'סכום נכסי הקרן'!$C$42</f>
        <v>2.9842543344705999E-4</v>
      </c>
    </row>
    <row r="179" spans="2:15">
      <c r="B179" s="86" t="s">
        <v>1510</v>
      </c>
      <c r="C179" s="83" t="s">
        <v>1511</v>
      </c>
      <c r="D179" s="96" t="s">
        <v>1405</v>
      </c>
      <c r="E179" s="96" t="s">
        <v>879</v>
      </c>
      <c r="F179" s="83"/>
      <c r="G179" s="96" t="s">
        <v>911</v>
      </c>
      <c r="H179" s="96" t="s">
        <v>135</v>
      </c>
      <c r="I179" s="93">
        <v>175.400599</v>
      </c>
      <c r="J179" s="95">
        <v>13940</v>
      </c>
      <c r="K179" s="83"/>
      <c r="L179" s="93">
        <v>84.502115200999995</v>
      </c>
      <c r="M179" s="94">
        <v>5.5922666057743821E-8</v>
      </c>
      <c r="N179" s="94">
        <f t="shared" si="3"/>
        <v>2.6990150697673455E-3</v>
      </c>
      <c r="O179" s="94">
        <f>L179/'סכום נכסי הקרן'!$C$42</f>
        <v>4.5675804494357374E-4</v>
      </c>
    </row>
    <row r="180" spans="2:15">
      <c r="B180" s="86" t="s">
        <v>1512</v>
      </c>
      <c r="C180" s="83" t="s">
        <v>1513</v>
      </c>
      <c r="D180" s="96" t="s">
        <v>1405</v>
      </c>
      <c r="E180" s="96" t="s">
        <v>879</v>
      </c>
      <c r="F180" s="83"/>
      <c r="G180" s="96" t="s">
        <v>1028</v>
      </c>
      <c r="H180" s="96" t="s">
        <v>135</v>
      </c>
      <c r="I180" s="93">
        <v>470.60643400000004</v>
      </c>
      <c r="J180" s="95">
        <v>1929</v>
      </c>
      <c r="K180" s="83"/>
      <c r="L180" s="93">
        <v>31.373561472000002</v>
      </c>
      <c r="M180" s="94">
        <v>1.0058573052968158E-5</v>
      </c>
      <c r="N180" s="94">
        <f t="shared" si="3"/>
        <v>1.0020780545407946E-3</v>
      </c>
      <c r="O180" s="94">
        <f>L180/'סכום נכסי הקרן'!$C$42</f>
        <v>1.6958305205475103E-4</v>
      </c>
    </row>
    <row r="181" spans="2:15">
      <c r="B181" s="86" t="s">
        <v>1514</v>
      </c>
      <c r="C181" s="83" t="s">
        <v>1515</v>
      </c>
      <c r="D181" s="96" t="s">
        <v>1405</v>
      </c>
      <c r="E181" s="96" t="s">
        <v>879</v>
      </c>
      <c r="F181" s="83"/>
      <c r="G181" s="96" t="s">
        <v>1460</v>
      </c>
      <c r="H181" s="96" t="s">
        <v>135</v>
      </c>
      <c r="I181" s="93">
        <v>53.917400999999998</v>
      </c>
      <c r="J181" s="95">
        <v>38938</v>
      </c>
      <c r="K181" s="83"/>
      <c r="L181" s="93">
        <v>72.556500432999997</v>
      </c>
      <c r="M181" s="94">
        <v>1.9114804818686023E-7</v>
      </c>
      <c r="N181" s="94">
        <f t="shared" si="3"/>
        <v>2.3174696587468435E-3</v>
      </c>
      <c r="O181" s="94">
        <f>L181/'סכום נכסי הקרן'!$C$42</f>
        <v>3.9218858849739721E-4</v>
      </c>
    </row>
    <row r="182" spans="2:15">
      <c r="B182" s="86" t="s">
        <v>1516</v>
      </c>
      <c r="C182" s="83" t="s">
        <v>1517</v>
      </c>
      <c r="D182" s="96" t="s">
        <v>1405</v>
      </c>
      <c r="E182" s="96" t="s">
        <v>879</v>
      </c>
      <c r="F182" s="83"/>
      <c r="G182" s="96" t="s">
        <v>898</v>
      </c>
      <c r="H182" s="96" t="s">
        <v>135</v>
      </c>
      <c r="I182" s="93">
        <v>155.322271</v>
      </c>
      <c r="J182" s="95">
        <v>29859</v>
      </c>
      <c r="K182" s="83"/>
      <c r="L182" s="93">
        <v>160.281251019</v>
      </c>
      <c r="M182" s="94">
        <v>1.5571948352869414E-7</v>
      </c>
      <c r="N182" s="94">
        <f t="shared" si="3"/>
        <v>5.1194163704948803E-3</v>
      </c>
      <c r="O182" s="94">
        <f>L182/'סכום נכסי הקרן'!$C$42</f>
        <v>8.6636589726078554E-4</v>
      </c>
    </row>
    <row r="183" spans="2:15">
      <c r="B183" s="86" t="s">
        <v>1518</v>
      </c>
      <c r="C183" s="83" t="s">
        <v>1519</v>
      </c>
      <c r="D183" s="96" t="s">
        <v>1405</v>
      </c>
      <c r="E183" s="96" t="s">
        <v>879</v>
      </c>
      <c r="F183" s="83"/>
      <c r="G183" s="96" t="s">
        <v>1052</v>
      </c>
      <c r="H183" s="96" t="s">
        <v>135</v>
      </c>
      <c r="I183" s="93">
        <v>243.48549199999997</v>
      </c>
      <c r="J183" s="95">
        <v>19761</v>
      </c>
      <c r="K183" s="83"/>
      <c r="L183" s="93">
        <v>166.28602097799998</v>
      </c>
      <c r="M183" s="94">
        <v>3.2331383587377583E-7</v>
      </c>
      <c r="N183" s="94">
        <f t="shared" si="3"/>
        <v>5.3112099672738096E-3</v>
      </c>
      <c r="O183" s="94">
        <f>L183/'סכום נכסי הקרן'!$C$42</f>
        <v>8.9882339232211954E-4</v>
      </c>
    </row>
    <row r="184" spans="2:15">
      <c r="B184" s="86" t="s">
        <v>1520</v>
      </c>
      <c r="C184" s="83" t="s">
        <v>1521</v>
      </c>
      <c r="D184" s="96" t="s">
        <v>1388</v>
      </c>
      <c r="E184" s="96" t="s">
        <v>879</v>
      </c>
      <c r="F184" s="83"/>
      <c r="G184" s="96" t="s">
        <v>927</v>
      </c>
      <c r="H184" s="96" t="s">
        <v>135</v>
      </c>
      <c r="I184" s="93">
        <v>804.07250599999998</v>
      </c>
      <c r="J184" s="95">
        <v>15770</v>
      </c>
      <c r="K184" s="83"/>
      <c r="L184" s="93">
        <v>438.22852158900002</v>
      </c>
      <c r="M184" s="94">
        <v>1.0539952729989719E-7</v>
      </c>
      <c r="N184" s="94">
        <f t="shared" si="3"/>
        <v>1.3997109787810122E-2</v>
      </c>
      <c r="O184" s="94">
        <f>L184/'סכום נכסי הקרן'!$C$42</f>
        <v>2.3687502056414277E-3</v>
      </c>
    </row>
    <row r="185" spans="2:15">
      <c r="B185" s="86" t="s">
        <v>1522</v>
      </c>
      <c r="C185" s="83" t="s">
        <v>1523</v>
      </c>
      <c r="D185" s="96" t="s">
        <v>1405</v>
      </c>
      <c r="E185" s="96" t="s">
        <v>879</v>
      </c>
      <c r="F185" s="83"/>
      <c r="G185" s="96" t="s">
        <v>937</v>
      </c>
      <c r="H185" s="96" t="s">
        <v>135</v>
      </c>
      <c r="I185" s="93">
        <v>39.177759000000002</v>
      </c>
      <c r="J185" s="95">
        <v>23741</v>
      </c>
      <c r="K185" s="83"/>
      <c r="L185" s="93">
        <v>32.144918837999995</v>
      </c>
      <c r="M185" s="94">
        <v>2.0750931673728815E-7</v>
      </c>
      <c r="N185" s="94">
        <f t="shared" si="3"/>
        <v>1.0267153686489437E-3</v>
      </c>
      <c r="O185" s="94">
        <f>L185/'סכום נכסי הקרן'!$C$42</f>
        <v>1.737524587211869E-4</v>
      </c>
    </row>
    <row r="186" spans="2:15">
      <c r="B186" s="86" t="s">
        <v>1524</v>
      </c>
      <c r="C186" s="83" t="s">
        <v>1525</v>
      </c>
      <c r="D186" s="96" t="s">
        <v>128</v>
      </c>
      <c r="E186" s="96" t="s">
        <v>879</v>
      </c>
      <c r="F186" s="83"/>
      <c r="G186" s="96" t="s">
        <v>921</v>
      </c>
      <c r="H186" s="96" t="s">
        <v>1461</v>
      </c>
      <c r="I186" s="93">
        <v>125.873154</v>
      </c>
      <c r="J186" s="95">
        <v>10478</v>
      </c>
      <c r="K186" s="83"/>
      <c r="L186" s="93">
        <v>47.150635947000005</v>
      </c>
      <c r="M186" s="94">
        <v>4.2296086693548385E-8</v>
      </c>
      <c r="N186" s="94">
        <f t="shared" si="3"/>
        <v>1.5060010825452205E-3</v>
      </c>
      <c r="O186" s="94">
        <f>L186/'סכום נכסי הקרן'!$C$42</f>
        <v>2.548626415063164E-4</v>
      </c>
    </row>
    <row r="187" spans="2:15">
      <c r="B187" s="86" t="s">
        <v>1526</v>
      </c>
      <c r="C187" s="83" t="s">
        <v>1527</v>
      </c>
      <c r="D187" s="96" t="s">
        <v>1388</v>
      </c>
      <c r="E187" s="96" t="s">
        <v>879</v>
      </c>
      <c r="F187" s="83"/>
      <c r="G187" s="96" t="s">
        <v>927</v>
      </c>
      <c r="H187" s="96" t="s">
        <v>135</v>
      </c>
      <c r="I187" s="93">
        <v>93.291771999999995</v>
      </c>
      <c r="J187" s="95">
        <v>32357</v>
      </c>
      <c r="K187" s="83"/>
      <c r="L187" s="93">
        <v>104.32426326199999</v>
      </c>
      <c r="M187" s="94">
        <v>2.1287278404331172E-7</v>
      </c>
      <c r="N187" s="94">
        <f t="shared" si="3"/>
        <v>3.3321385863153124E-3</v>
      </c>
      <c r="O187" s="94">
        <f>L187/'סכום נכסי הקרן'!$C$42</f>
        <v>5.6390241137024117E-4</v>
      </c>
    </row>
    <row r="188" spans="2:15">
      <c r="B188" s="86" t="s">
        <v>1528</v>
      </c>
      <c r="C188" s="83" t="s">
        <v>1529</v>
      </c>
      <c r="D188" s="96" t="s">
        <v>1405</v>
      </c>
      <c r="E188" s="96" t="s">
        <v>879</v>
      </c>
      <c r="F188" s="83"/>
      <c r="G188" s="96" t="s">
        <v>1028</v>
      </c>
      <c r="H188" s="96" t="s">
        <v>135</v>
      </c>
      <c r="I188" s="93">
        <v>160.20219599999999</v>
      </c>
      <c r="J188" s="95">
        <v>10131</v>
      </c>
      <c r="K188" s="93">
        <v>0.20611206700000001</v>
      </c>
      <c r="L188" s="93">
        <v>56.297284018999996</v>
      </c>
      <c r="M188" s="94">
        <v>1.2857034502513149E-7</v>
      </c>
      <c r="N188" s="94">
        <f t="shared" si="3"/>
        <v>1.7981469173029079E-3</v>
      </c>
      <c r="O188" s="94">
        <f>L188/'סכום נכסי הקרן'!$C$42</f>
        <v>3.0430288428859629E-4</v>
      </c>
    </row>
    <row r="189" spans="2:15">
      <c r="B189" s="86" t="s">
        <v>1530</v>
      </c>
      <c r="C189" s="83" t="s">
        <v>1531</v>
      </c>
      <c r="D189" s="96" t="s">
        <v>1405</v>
      </c>
      <c r="E189" s="96" t="s">
        <v>879</v>
      </c>
      <c r="F189" s="83"/>
      <c r="G189" s="96" t="s">
        <v>968</v>
      </c>
      <c r="H189" s="96" t="s">
        <v>135</v>
      </c>
      <c r="I189" s="93">
        <v>328.20296500000006</v>
      </c>
      <c r="J189" s="95">
        <v>4791</v>
      </c>
      <c r="K189" s="93">
        <v>0.51042125100000002</v>
      </c>
      <c r="L189" s="93">
        <v>54.853270459000001</v>
      </c>
      <c r="M189" s="94">
        <v>5.7287982669847103E-7</v>
      </c>
      <c r="N189" s="94">
        <f t="shared" si="3"/>
        <v>1.7520248249728184E-3</v>
      </c>
      <c r="O189" s="94">
        <f>L189/'סכום נכסי הקרן'!$C$42</f>
        <v>2.964975789543009E-4</v>
      </c>
    </row>
    <row r="190" spans="2:15">
      <c r="B190" s="86" t="s">
        <v>1428</v>
      </c>
      <c r="C190" s="83" t="s">
        <v>1429</v>
      </c>
      <c r="D190" s="96" t="s">
        <v>1405</v>
      </c>
      <c r="E190" s="96" t="s">
        <v>879</v>
      </c>
      <c r="F190" s="83"/>
      <c r="G190" s="96" t="s">
        <v>159</v>
      </c>
      <c r="H190" s="96" t="s">
        <v>135</v>
      </c>
      <c r="I190" s="93">
        <v>959.65808200000004</v>
      </c>
      <c r="J190" s="95">
        <v>7452</v>
      </c>
      <c r="K190" s="83"/>
      <c r="L190" s="93">
        <v>247.15141737300002</v>
      </c>
      <c r="M190" s="94">
        <v>1.8819090439141294E-5</v>
      </c>
      <c r="N190" s="94">
        <f t="shared" si="3"/>
        <v>7.8940674847887346E-3</v>
      </c>
      <c r="O190" s="94">
        <f>L190/'סכום נכסי הקרן'!$C$42</f>
        <v>1.3359239343986122E-3</v>
      </c>
    </row>
    <row r="191" spans="2:15">
      <c r="B191" s="86" t="s">
        <v>1532</v>
      </c>
      <c r="C191" s="83" t="s">
        <v>1533</v>
      </c>
      <c r="D191" s="96" t="s">
        <v>1405</v>
      </c>
      <c r="E191" s="96" t="s">
        <v>879</v>
      </c>
      <c r="F191" s="83"/>
      <c r="G191" s="96" t="s">
        <v>959</v>
      </c>
      <c r="H191" s="96" t="s">
        <v>135</v>
      </c>
      <c r="I191" s="93">
        <v>152.387486</v>
      </c>
      <c r="J191" s="95">
        <v>23125</v>
      </c>
      <c r="K191" s="83"/>
      <c r="L191" s="93">
        <v>121.78807881100002</v>
      </c>
      <c r="M191" s="94">
        <v>1.555650022890044E-6</v>
      </c>
      <c r="N191" s="94">
        <f t="shared" si="3"/>
        <v>3.8899364737441777E-3</v>
      </c>
      <c r="O191" s="94">
        <f>L191/'סכום נכסי הקרן'!$C$42</f>
        <v>6.5829931763042955E-4</v>
      </c>
    </row>
    <row r="192" spans="2:15">
      <c r="B192" s="86" t="s">
        <v>1534</v>
      </c>
      <c r="C192" s="83" t="s">
        <v>1535</v>
      </c>
      <c r="D192" s="96" t="s">
        <v>1388</v>
      </c>
      <c r="E192" s="96" t="s">
        <v>879</v>
      </c>
      <c r="F192" s="83"/>
      <c r="G192" s="96" t="s">
        <v>959</v>
      </c>
      <c r="H192" s="96" t="s">
        <v>135</v>
      </c>
      <c r="I192" s="93">
        <v>206.06475599999999</v>
      </c>
      <c r="J192" s="95">
        <v>10817</v>
      </c>
      <c r="K192" s="83"/>
      <c r="L192" s="93">
        <v>77.034325152000008</v>
      </c>
      <c r="M192" s="94">
        <v>1.7549487409452757E-7</v>
      </c>
      <c r="N192" s="94">
        <f t="shared" si="3"/>
        <v>2.4604923081516569E-3</v>
      </c>
      <c r="O192" s="94">
        <f>L192/'סכום נכסי הקרן'!$C$42</f>
        <v>4.1639250882987013E-4</v>
      </c>
    </row>
    <row r="193" spans="2:15">
      <c r="B193" s="86" t="s">
        <v>1432</v>
      </c>
      <c r="C193" s="83" t="s">
        <v>1433</v>
      </c>
      <c r="D193" s="96" t="s">
        <v>1388</v>
      </c>
      <c r="E193" s="96" t="s">
        <v>879</v>
      </c>
      <c r="F193" s="83"/>
      <c r="G193" s="96" t="s">
        <v>893</v>
      </c>
      <c r="H193" s="96" t="s">
        <v>135</v>
      </c>
      <c r="I193" s="93">
        <v>797.89095699999996</v>
      </c>
      <c r="J193" s="95">
        <v>5166</v>
      </c>
      <c r="K193" s="83"/>
      <c r="L193" s="93">
        <v>142.453025827</v>
      </c>
      <c r="M193" s="94">
        <v>5.8621213936037551E-6</v>
      </c>
      <c r="N193" s="94">
        <f t="shared" si="3"/>
        <v>4.5499791635568426E-3</v>
      </c>
      <c r="O193" s="94">
        <f>L193/'סכום נכסי הקרן'!$C$42</f>
        <v>7.6999925289760016E-4</v>
      </c>
    </row>
    <row r="194" spans="2:15">
      <c r="B194" s="86" t="s">
        <v>1536</v>
      </c>
      <c r="C194" s="83" t="s">
        <v>1537</v>
      </c>
      <c r="D194" s="96" t="s">
        <v>1405</v>
      </c>
      <c r="E194" s="96" t="s">
        <v>879</v>
      </c>
      <c r="F194" s="83"/>
      <c r="G194" s="96" t="s">
        <v>1466</v>
      </c>
      <c r="H194" s="96" t="s">
        <v>135</v>
      </c>
      <c r="I194" s="93">
        <v>367.52048200000007</v>
      </c>
      <c r="J194" s="95">
        <v>8914</v>
      </c>
      <c r="K194" s="83"/>
      <c r="L194" s="93">
        <v>113.221241049</v>
      </c>
      <c r="M194" s="94">
        <v>5.8172692118162187E-7</v>
      </c>
      <c r="N194" s="94">
        <f t="shared" si="3"/>
        <v>3.6163099004342543E-3</v>
      </c>
      <c r="O194" s="94">
        <f>L194/'סכום נכסי הקרן'!$C$42</f>
        <v>6.1199311501985152E-4</v>
      </c>
    </row>
    <row r="195" spans="2:15">
      <c r="B195" s="86" t="s">
        <v>1538</v>
      </c>
      <c r="C195" s="83" t="s">
        <v>1539</v>
      </c>
      <c r="D195" s="96" t="s">
        <v>1388</v>
      </c>
      <c r="E195" s="96" t="s">
        <v>879</v>
      </c>
      <c r="F195" s="83"/>
      <c r="G195" s="96" t="s">
        <v>1407</v>
      </c>
      <c r="H195" s="96" t="s">
        <v>135</v>
      </c>
      <c r="I195" s="93">
        <v>187.24932000000001</v>
      </c>
      <c r="J195" s="95">
        <v>11642</v>
      </c>
      <c r="K195" s="83"/>
      <c r="L195" s="93">
        <v>75.339299523999998</v>
      </c>
      <c r="M195" s="94">
        <v>5.2175684921271495E-7</v>
      </c>
      <c r="N195" s="94">
        <f t="shared" si="3"/>
        <v>2.4063528383557603E-3</v>
      </c>
      <c r="O195" s="94">
        <f>L195/'סכום נכסי הקרן'!$C$42</f>
        <v>4.0723041164291855E-4</v>
      </c>
    </row>
    <row r="196" spans="2:15">
      <c r="B196" s="86" t="s">
        <v>1540</v>
      </c>
      <c r="C196" s="83" t="s">
        <v>1541</v>
      </c>
      <c r="D196" s="96" t="s">
        <v>1405</v>
      </c>
      <c r="E196" s="96" t="s">
        <v>879</v>
      </c>
      <c r="F196" s="83"/>
      <c r="G196" s="96" t="s">
        <v>937</v>
      </c>
      <c r="H196" s="96" t="s">
        <v>135</v>
      </c>
      <c r="I196" s="93">
        <v>33.274203999999997</v>
      </c>
      <c r="J196" s="95">
        <v>27305</v>
      </c>
      <c r="K196" s="83"/>
      <c r="L196" s="93">
        <v>31.399562121999999</v>
      </c>
      <c r="M196" s="94">
        <v>1.3614649754500817E-7</v>
      </c>
      <c r="N196" s="94">
        <f t="shared" si="3"/>
        <v>1.0029085206895629E-3</v>
      </c>
      <c r="O196" s="94">
        <f>L196/'סכום נכסי הקרן'!$C$42</f>
        <v>1.6972359298716451E-4</v>
      </c>
    </row>
    <row r="197" spans="2:15">
      <c r="B197" s="86" t="s">
        <v>1542</v>
      </c>
      <c r="C197" s="83" t="s">
        <v>1543</v>
      </c>
      <c r="D197" s="96" t="s">
        <v>30</v>
      </c>
      <c r="E197" s="96" t="s">
        <v>879</v>
      </c>
      <c r="F197" s="83"/>
      <c r="G197" s="96" t="s">
        <v>1460</v>
      </c>
      <c r="H197" s="96" t="s">
        <v>141</v>
      </c>
      <c r="I197" s="93">
        <v>335.55494299999998</v>
      </c>
      <c r="J197" s="95">
        <v>31380</v>
      </c>
      <c r="K197" s="83"/>
      <c r="L197" s="93">
        <v>39.117887871000001</v>
      </c>
      <c r="M197" s="94">
        <v>2.5142368898807587E-6</v>
      </c>
      <c r="N197" s="94">
        <f t="shared" si="3"/>
        <v>1.2494334444784268E-3</v>
      </c>
      <c r="O197" s="94">
        <f>L197/'סכום נכסי הקרן'!$C$42</f>
        <v>2.1144334604855492E-4</v>
      </c>
    </row>
    <row r="198" spans="2:15">
      <c r="B198" s="86" t="s">
        <v>1544</v>
      </c>
      <c r="C198" s="83" t="s">
        <v>1545</v>
      </c>
      <c r="D198" s="96" t="s">
        <v>30</v>
      </c>
      <c r="E198" s="96" t="s">
        <v>879</v>
      </c>
      <c r="F198" s="83"/>
      <c r="G198" s="96" t="s">
        <v>898</v>
      </c>
      <c r="H198" s="96" t="s">
        <v>137</v>
      </c>
      <c r="I198" s="93">
        <v>104.0274</v>
      </c>
      <c r="J198" s="95">
        <v>12032</v>
      </c>
      <c r="K198" s="83"/>
      <c r="L198" s="93">
        <v>48.541788021999999</v>
      </c>
      <c r="M198" s="94">
        <v>8.467809381781295E-8</v>
      </c>
      <c r="N198" s="94">
        <f t="shared" si="3"/>
        <v>1.5504347680906287E-3</v>
      </c>
      <c r="O198" s="94">
        <f>L198/'סכום נכסי הקרן'!$C$42</f>
        <v>2.6238221543040997E-4</v>
      </c>
    </row>
    <row r="199" spans="2:15">
      <c r="B199" s="86" t="s">
        <v>1546</v>
      </c>
      <c r="C199" s="83" t="s">
        <v>1547</v>
      </c>
      <c r="D199" s="96" t="s">
        <v>124</v>
      </c>
      <c r="E199" s="96" t="s">
        <v>879</v>
      </c>
      <c r="F199" s="83"/>
      <c r="G199" s="96" t="s">
        <v>1466</v>
      </c>
      <c r="H199" s="96" t="s">
        <v>138</v>
      </c>
      <c r="I199" s="93">
        <v>4924.3710410000003</v>
      </c>
      <c r="J199" s="95">
        <v>897.2</v>
      </c>
      <c r="K199" s="83"/>
      <c r="L199" s="93">
        <v>201.45418937899998</v>
      </c>
      <c r="M199" s="94">
        <v>4.4903949159319206E-6</v>
      </c>
      <c r="N199" s="94">
        <f t="shared" si="3"/>
        <v>6.4344885534326985E-3</v>
      </c>
      <c r="O199" s="94">
        <f>L199/'סכום נכסי הקרן'!$C$42</f>
        <v>1.088917377601402E-3</v>
      </c>
    </row>
    <row r="200" spans="2:15">
      <c r="B200" s="86" t="s">
        <v>1548</v>
      </c>
      <c r="C200" s="83" t="s">
        <v>1549</v>
      </c>
      <c r="D200" s="96" t="s">
        <v>30</v>
      </c>
      <c r="E200" s="96" t="s">
        <v>879</v>
      </c>
      <c r="F200" s="83"/>
      <c r="G200" s="96" t="s">
        <v>1460</v>
      </c>
      <c r="H200" s="96" t="s">
        <v>137</v>
      </c>
      <c r="I200" s="93">
        <v>125.56107200000001</v>
      </c>
      <c r="J200" s="95">
        <v>11654</v>
      </c>
      <c r="K200" s="83"/>
      <c r="L200" s="93">
        <v>56.749263556999999</v>
      </c>
      <c r="M200" s="94">
        <v>1.4771890823529412E-7</v>
      </c>
      <c r="N200" s="94">
        <f t="shared" si="3"/>
        <v>1.8125832374043254E-3</v>
      </c>
      <c r="O200" s="94">
        <f>L200/'סכום נכסי הקרן'!$C$42</f>
        <v>3.0674596266172722E-4</v>
      </c>
    </row>
    <row r="201" spans="2:15">
      <c r="B201" s="86" t="s">
        <v>1550</v>
      </c>
      <c r="C201" s="83" t="s">
        <v>1551</v>
      </c>
      <c r="D201" s="96" t="s">
        <v>1388</v>
      </c>
      <c r="E201" s="96" t="s">
        <v>879</v>
      </c>
      <c r="F201" s="83"/>
      <c r="G201" s="96" t="s">
        <v>1052</v>
      </c>
      <c r="H201" s="96" t="s">
        <v>135</v>
      </c>
      <c r="I201" s="93">
        <v>202.85343</v>
      </c>
      <c r="J201" s="95">
        <v>8792</v>
      </c>
      <c r="K201" s="83"/>
      <c r="L201" s="93">
        <v>61.637323042999995</v>
      </c>
      <c r="M201" s="94">
        <v>1.7176412362404742E-7</v>
      </c>
      <c r="N201" s="94">
        <f t="shared" si="3"/>
        <v>1.9687088702746028E-3</v>
      </c>
      <c r="O201" s="94">
        <f>L201/'סכום נכסי הקרן'!$C$42</f>
        <v>3.3316731896840138E-4</v>
      </c>
    </row>
    <row r="202" spans="2:15">
      <c r="B202" s="86" t="s">
        <v>1552</v>
      </c>
      <c r="C202" s="83" t="s">
        <v>1553</v>
      </c>
      <c r="D202" s="96" t="s">
        <v>1405</v>
      </c>
      <c r="E202" s="96" t="s">
        <v>879</v>
      </c>
      <c r="F202" s="83"/>
      <c r="G202" s="96" t="s">
        <v>1407</v>
      </c>
      <c r="H202" s="96" t="s">
        <v>135</v>
      </c>
      <c r="I202" s="93">
        <v>196.611786</v>
      </c>
      <c r="J202" s="95">
        <v>12821</v>
      </c>
      <c r="K202" s="83"/>
      <c r="L202" s="93">
        <v>87.117455518999989</v>
      </c>
      <c r="M202" s="94">
        <v>3.8799562505309334E-7</v>
      </c>
      <c r="N202" s="94">
        <f t="shared" si="3"/>
        <v>2.782549581466392E-3</v>
      </c>
      <c r="O202" s="94">
        <f>L202/'סכום נכסי הקרן'!$C$42</f>
        <v>4.7089470563745474E-4</v>
      </c>
    </row>
    <row r="203" spans="2:15">
      <c r="B203" s="86" t="s">
        <v>1554</v>
      </c>
      <c r="C203" s="83" t="s">
        <v>1555</v>
      </c>
      <c r="D203" s="96" t="s">
        <v>30</v>
      </c>
      <c r="E203" s="96" t="s">
        <v>879</v>
      </c>
      <c r="F203" s="83"/>
      <c r="G203" s="96" t="s">
        <v>1460</v>
      </c>
      <c r="H203" s="96" t="s">
        <v>137</v>
      </c>
      <c r="I203" s="93">
        <v>94.488086999999993</v>
      </c>
      <c r="J203" s="95">
        <v>9252</v>
      </c>
      <c r="K203" s="83"/>
      <c r="L203" s="93">
        <v>33.903371179000004</v>
      </c>
      <c r="M203" s="94">
        <v>4.4294577023603488E-7</v>
      </c>
      <c r="N203" s="94">
        <f t="shared" si="3"/>
        <v>1.0828807008011324E-3</v>
      </c>
      <c r="O203" s="94">
        <f>L203/'סכום נכסי הקרן'!$C$42</f>
        <v>1.8325739539041847E-4</v>
      </c>
    </row>
    <row r="204" spans="2:15">
      <c r="B204" s="86" t="s">
        <v>1556</v>
      </c>
      <c r="C204" s="83" t="s">
        <v>1557</v>
      </c>
      <c r="D204" s="96" t="s">
        <v>1405</v>
      </c>
      <c r="E204" s="96" t="s">
        <v>879</v>
      </c>
      <c r="F204" s="83"/>
      <c r="G204" s="96" t="s">
        <v>1407</v>
      </c>
      <c r="H204" s="96" t="s">
        <v>135</v>
      </c>
      <c r="I204" s="93">
        <v>384.90138000000002</v>
      </c>
      <c r="J204" s="95">
        <v>6106</v>
      </c>
      <c r="K204" s="83"/>
      <c r="L204" s="93">
        <v>81.223182476000005</v>
      </c>
      <c r="M204" s="94">
        <v>3.1990242141768772E-7</v>
      </c>
      <c r="N204" s="94">
        <f t="shared" si="3"/>
        <v>2.5942852790813067E-3</v>
      </c>
      <c r="O204" s="94">
        <f>L204/'סכום נכסי הקרן'!$C$42</f>
        <v>4.3903447793687734E-4</v>
      </c>
    </row>
    <row r="205" spans="2:15">
      <c r="B205" s="86" t="s">
        <v>1558</v>
      </c>
      <c r="C205" s="83" t="s">
        <v>1559</v>
      </c>
      <c r="D205" s="96" t="s">
        <v>30</v>
      </c>
      <c r="E205" s="96" t="s">
        <v>879</v>
      </c>
      <c r="F205" s="83"/>
      <c r="G205" s="96" t="s">
        <v>881</v>
      </c>
      <c r="H205" s="96" t="s">
        <v>137</v>
      </c>
      <c r="I205" s="93">
        <v>291.27672000000001</v>
      </c>
      <c r="J205" s="95">
        <v>4920</v>
      </c>
      <c r="K205" s="83"/>
      <c r="L205" s="93">
        <v>55.577765274999997</v>
      </c>
      <c r="M205" s="94">
        <v>1.1194851401884308E-7</v>
      </c>
      <c r="N205" s="94">
        <f t="shared" si="3"/>
        <v>1.7751653395232656E-3</v>
      </c>
      <c r="O205" s="94">
        <f>L205/'סכום נכסי הקרן'!$C$42</f>
        <v>3.0041368016597798E-4</v>
      </c>
    </row>
    <row r="206" spans="2:15">
      <c r="B206" s="86" t="s">
        <v>1560</v>
      </c>
      <c r="C206" s="83" t="s">
        <v>1561</v>
      </c>
      <c r="D206" s="96" t="s">
        <v>1405</v>
      </c>
      <c r="E206" s="96" t="s">
        <v>879</v>
      </c>
      <c r="F206" s="83"/>
      <c r="G206" s="96" t="s">
        <v>940</v>
      </c>
      <c r="H206" s="96" t="s">
        <v>135</v>
      </c>
      <c r="I206" s="93">
        <v>394.10364399999997</v>
      </c>
      <c r="J206" s="95">
        <v>11706</v>
      </c>
      <c r="K206" s="83"/>
      <c r="L206" s="93">
        <v>159.43831791300002</v>
      </c>
      <c r="M206" s="94">
        <v>5.6239858412264037E-7</v>
      </c>
      <c r="N206" s="94">
        <f t="shared" si="3"/>
        <v>5.0924929124194452E-3</v>
      </c>
      <c r="O206" s="94">
        <f>L206/'סכום נכסי הקרן'!$C$42</f>
        <v>8.6180960329584812E-4</v>
      </c>
    </row>
    <row r="207" spans="2:15">
      <c r="B207" s="86" t="s">
        <v>1562</v>
      </c>
      <c r="C207" s="83" t="s">
        <v>1563</v>
      </c>
      <c r="D207" s="96" t="s">
        <v>1405</v>
      </c>
      <c r="E207" s="96" t="s">
        <v>879</v>
      </c>
      <c r="F207" s="83"/>
      <c r="G207" s="96" t="s">
        <v>916</v>
      </c>
      <c r="H207" s="96" t="s">
        <v>135</v>
      </c>
      <c r="I207" s="93">
        <v>74.184019000000006</v>
      </c>
      <c r="J207" s="95">
        <v>29398</v>
      </c>
      <c r="K207" s="83"/>
      <c r="L207" s="93">
        <v>75.37058398500001</v>
      </c>
      <c r="M207" s="94">
        <v>7.8301509432938234E-8</v>
      </c>
      <c r="N207" s="94">
        <f t="shared" si="3"/>
        <v>2.4073520705227627E-3</v>
      </c>
      <c r="O207" s="94">
        <f>L207/'סכום נכסי הקרן'!$C$42</f>
        <v>4.0739951308149783E-4</v>
      </c>
    </row>
    <row r="208" spans="2:15">
      <c r="B208" s="86" t="s">
        <v>1564</v>
      </c>
      <c r="C208" s="83" t="s">
        <v>1565</v>
      </c>
      <c r="D208" s="96" t="s">
        <v>1388</v>
      </c>
      <c r="E208" s="96" t="s">
        <v>879</v>
      </c>
      <c r="F208" s="83"/>
      <c r="G208" s="96" t="s">
        <v>898</v>
      </c>
      <c r="H208" s="96" t="s">
        <v>135</v>
      </c>
      <c r="I208" s="93">
        <v>258.55217499999998</v>
      </c>
      <c r="J208" s="95">
        <v>7771</v>
      </c>
      <c r="K208" s="83"/>
      <c r="L208" s="93">
        <v>69.438261378999997</v>
      </c>
      <c r="M208" s="94">
        <v>8.4814496461669346E-6</v>
      </c>
      <c r="N208" s="94">
        <f t="shared" si="3"/>
        <v>2.2178724572109523E-3</v>
      </c>
      <c r="O208" s="94">
        <f>L208/'סכום נכסי הקרן'!$C$42</f>
        <v>3.7533361663564098E-4</v>
      </c>
    </row>
    <row r="209" spans="2:15">
      <c r="B209" s="86" t="s">
        <v>1566</v>
      </c>
      <c r="C209" s="83" t="s">
        <v>1567</v>
      </c>
      <c r="D209" s="96" t="s">
        <v>30</v>
      </c>
      <c r="E209" s="96" t="s">
        <v>879</v>
      </c>
      <c r="F209" s="83"/>
      <c r="G209" s="96" t="s">
        <v>1460</v>
      </c>
      <c r="H209" s="96" t="s">
        <v>137</v>
      </c>
      <c r="I209" s="93">
        <v>137.07898599999999</v>
      </c>
      <c r="J209" s="95">
        <v>9900</v>
      </c>
      <c r="K209" s="83"/>
      <c r="L209" s="93">
        <v>52.630352445999996</v>
      </c>
      <c r="M209" s="94">
        <v>2.2648785508795369E-7</v>
      </c>
      <c r="N209" s="94">
        <f t="shared" si="3"/>
        <v>1.6810243630119171E-3</v>
      </c>
      <c r="O209" s="94">
        <f>L209/'סכום נכסי הקרן'!$C$42</f>
        <v>2.8448207279480872E-4</v>
      </c>
    </row>
    <row r="210" spans="2:15">
      <c r="B210" s="86" t="s">
        <v>1568</v>
      </c>
      <c r="C210" s="83" t="s">
        <v>1569</v>
      </c>
      <c r="D210" s="96" t="s">
        <v>1405</v>
      </c>
      <c r="E210" s="96" t="s">
        <v>879</v>
      </c>
      <c r="F210" s="83"/>
      <c r="G210" s="96" t="s">
        <v>898</v>
      </c>
      <c r="H210" s="96" t="s">
        <v>135</v>
      </c>
      <c r="I210" s="93">
        <v>226.34489700000003</v>
      </c>
      <c r="J210" s="95">
        <v>18790</v>
      </c>
      <c r="K210" s="83"/>
      <c r="L210" s="93">
        <v>146.98439274899999</v>
      </c>
      <c r="M210" s="94">
        <v>1.322232980338959E-7</v>
      </c>
      <c r="N210" s="94">
        <f t="shared" si="3"/>
        <v>4.6947119620203122E-3</v>
      </c>
      <c r="O210" s="94">
        <f>L210/'סכום נכסי הקרן'!$C$42</f>
        <v>7.9449258411530435E-4</v>
      </c>
    </row>
    <row r="211" spans="2:15">
      <c r="B211" s="86" t="s">
        <v>1570</v>
      </c>
      <c r="C211" s="83" t="s">
        <v>1571</v>
      </c>
      <c r="D211" s="96" t="s">
        <v>1405</v>
      </c>
      <c r="E211" s="96" t="s">
        <v>879</v>
      </c>
      <c r="F211" s="83"/>
      <c r="G211" s="96" t="s">
        <v>1572</v>
      </c>
      <c r="H211" s="96" t="s">
        <v>135</v>
      </c>
      <c r="I211" s="93">
        <v>469.44548800000007</v>
      </c>
      <c r="J211" s="95">
        <v>11884</v>
      </c>
      <c r="K211" s="93">
        <v>0.85987391700000015</v>
      </c>
      <c r="L211" s="93">
        <v>193.66631861899998</v>
      </c>
      <c r="M211" s="94">
        <v>1.6546229914953684E-7</v>
      </c>
      <c r="N211" s="94">
        <f t="shared" si="3"/>
        <v>6.1857423475816077E-3</v>
      </c>
      <c r="O211" s="94">
        <f>L211/'סכום נכסי הקרן'!$C$42</f>
        <v>1.0468217139112141E-3</v>
      </c>
    </row>
    <row r="212" spans="2:15">
      <c r="B212" s="86" t="s">
        <v>1573</v>
      </c>
      <c r="C212" s="83" t="s">
        <v>1574</v>
      </c>
      <c r="D212" s="96" t="s">
        <v>1405</v>
      </c>
      <c r="E212" s="96" t="s">
        <v>879</v>
      </c>
      <c r="F212" s="83"/>
      <c r="G212" s="96" t="s">
        <v>1088</v>
      </c>
      <c r="H212" s="96" t="s">
        <v>135</v>
      </c>
      <c r="I212" s="93">
        <v>183.296279</v>
      </c>
      <c r="J212" s="95">
        <v>14463</v>
      </c>
      <c r="K212" s="93">
        <v>0.55745531100000001</v>
      </c>
      <c r="L212" s="93">
        <v>92.176501919000003</v>
      </c>
      <c r="M212" s="94">
        <v>1.016957684206945E-7</v>
      </c>
      <c r="N212" s="94">
        <f t="shared" si="3"/>
        <v>2.9441365718011698E-3</v>
      </c>
      <c r="O212" s="94">
        <f>L212/'סכום נכסי הקרן'!$C$42</f>
        <v>4.9824029500461281E-4</v>
      </c>
    </row>
    <row r="213" spans="2:15">
      <c r="B213" s="86" t="s">
        <v>1575</v>
      </c>
      <c r="C213" s="83" t="s">
        <v>1576</v>
      </c>
      <c r="D213" s="96" t="s">
        <v>1405</v>
      </c>
      <c r="E213" s="96" t="s">
        <v>879</v>
      </c>
      <c r="F213" s="83"/>
      <c r="G213" s="96" t="s">
        <v>911</v>
      </c>
      <c r="H213" s="96" t="s">
        <v>135</v>
      </c>
      <c r="I213" s="93">
        <v>161.156127</v>
      </c>
      <c r="J213" s="95">
        <v>5380</v>
      </c>
      <c r="K213" s="83"/>
      <c r="L213" s="93">
        <v>29.964209981</v>
      </c>
      <c r="M213" s="94">
        <v>3.8104147523267248E-8</v>
      </c>
      <c r="N213" s="94">
        <f t="shared" si="3"/>
        <v>9.5706307587712367E-4</v>
      </c>
      <c r="O213" s="94">
        <f>L213/'סכום נכסי הקרן'!$C$42</f>
        <v>1.619651050940594E-4</v>
      </c>
    </row>
    <row r="214" spans="2:15">
      <c r="B214" s="135"/>
      <c r="C214" s="135"/>
      <c r="D214" s="135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</row>
    <row r="215" spans="2:15">
      <c r="B215" s="135"/>
      <c r="C215" s="135"/>
      <c r="D215" s="135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</row>
    <row r="216" spans="2:15">
      <c r="B216" s="135"/>
      <c r="C216" s="135"/>
      <c r="D216" s="135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</row>
    <row r="217" spans="2:15">
      <c r="B217" s="137" t="s">
        <v>222</v>
      </c>
      <c r="C217" s="135"/>
      <c r="D217" s="13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</row>
    <row r="218" spans="2:15">
      <c r="B218" s="137" t="s">
        <v>115</v>
      </c>
      <c r="C218" s="135"/>
      <c r="D218" s="135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</row>
    <row r="219" spans="2:15">
      <c r="B219" s="137" t="s">
        <v>204</v>
      </c>
      <c r="C219" s="135"/>
      <c r="D219" s="135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</row>
    <row r="220" spans="2:15">
      <c r="B220" s="137" t="s">
        <v>212</v>
      </c>
      <c r="C220" s="135"/>
      <c r="D220" s="135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</row>
    <row r="221" spans="2:15">
      <c r="B221" s="137" t="s">
        <v>219</v>
      </c>
      <c r="C221" s="135"/>
      <c r="D221" s="135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</row>
    <row r="222" spans="2:15">
      <c r="B222" s="135"/>
      <c r="C222" s="135"/>
      <c r="D222" s="135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</row>
    <row r="223" spans="2:15">
      <c r="B223" s="135"/>
      <c r="C223" s="135"/>
      <c r="D223" s="135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</row>
    <row r="224" spans="2:15">
      <c r="B224" s="135"/>
      <c r="C224" s="135"/>
      <c r="D224" s="135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</row>
    <row r="225" spans="2:15">
      <c r="B225" s="135"/>
      <c r="C225" s="135"/>
      <c r="D225" s="135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</row>
    <row r="226" spans="2:15">
      <c r="B226" s="135"/>
      <c r="C226" s="135"/>
      <c r="D226" s="135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</row>
    <row r="227" spans="2:15">
      <c r="B227" s="135"/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</row>
    <row r="228" spans="2:15">
      <c r="B228" s="135"/>
      <c r="C228" s="135"/>
      <c r="D228" s="135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</row>
    <row r="229" spans="2:15">
      <c r="B229" s="135"/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</row>
    <row r="230" spans="2:15">
      <c r="B230" s="135"/>
      <c r="C230" s="135"/>
      <c r="D230" s="135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</row>
    <row r="231" spans="2:15">
      <c r="B231" s="135"/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</row>
    <row r="232" spans="2:15">
      <c r="B232" s="135"/>
      <c r="C232" s="135"/>
      <c r="D232" s="135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</row>
    <row r="233" spans="2:15">
      <c r="B233" s="135"/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</row>
    <row r="234" spans="2:15">
      <c r="B234" s="135"/>
      <c r="C234" s="135"/>
      <c r="D234" s="135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</row>
    <row r="235" spans="2:15">
      <c r="B235" s="135"/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</row>
    <row r="236" spans="2:15">
      <c r="B236" s="135"/>
      <c r="C236" s="135"/>
      <c r="D236" s="135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</row>
    <row r="237" spans="2:15">
      <c r="B237" s="135"/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</row>
    <row r="238" spans="2:15">
      <c r="B238" s="135"/>
      <c r="C238" s="135"/>
      <c r="D238" s="135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</row>
    <row r="239" spans="2:15">
      <c r="B239" s="135"/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</row>
    <row r="240" spans="2:15">
      <c r="B240" s="135"/>
      <c r="C240" s="135"/>
      <c r="D240" s="135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</row>
    <row r="241" spans="2:15">
      <c r="B241" s="135"/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</row>
    <row r="242" spans="2:15">
      <c r="B242" s="135"/>
      <c r="C242" s="135"/>
      <c r="D242" s="135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</row>
    <row r="243" spans="2:15">
      <c r="B243" s="135"/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</row>
    <row r="244" spans="2:15">
      <c r="B244" s="135"/>
      <c r="C244" s="135"/>
      <c r="D244" s="135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</row>
    <row r="245" spans="2:15">
      <c r="B245" s="135"/>
      <c r="C245" s="135"/>
      <c r="D245" s="135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</row>
    <row r="246" spans="2:15">
      <c r="B246" s="135"/>
      <c r="C246" s="135"/>
      <c r="D246" s="135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</row>
    <row r="247" spans="2:15">
      <c r="B247" s="135"/>
      <c r="C247" s="135"/>
      <c r="D247" s="135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</row>
    <row r="248" spans="2:15">
      <c r="B248" s="135"/>
      <c r="C248" s="135"/>
      <c r="D248" s="135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</row>
    <row r="249" spans="2:15">
      <c r="B249" s="135"/>
      <c r="C249" s="135"/>
      <c r="D249" s="135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</row>
    <row r="250" spans="2:15">
      <c r="B250" s="135"/>
      <c r="C250" s="135"/>
      <c r="D250" s="135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</row>
    <row r="251" spans="2:15">
      <c r="B251" s="135"/>
      <c r="C251" s="135"/>
      <c r="D251" s="135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</row>
    <row r="252" spans="2:15">
      <c r="B252" s="135"/>
      <c r="C252" s="135"/>
      <c r="D252" s="135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</row>
    <row r="253" spans="2:15">
      <c r="B253" s="135"/>
      <c r="C253" s="135"/>
      <c r="D253" s="135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</row>
    <row r="254" spans="2:15">
      <c r="B254" s="135"/>
      <c r="C254" s="135"/>
      <c r="D254" s="135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</row>
    <row r="255" spans="2:15">
      <c r="B255" s="135"/>
      <c r="C255" s="135"/>
      <c r="D255" s="135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</row>
    <row r="256" spans="2:15">
      <c r="B256" s="135"/>
      <c r="C256" s="135"/>
      <c r="D256" s="135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</row>
    <row r="257" spans="2:15">
      <c r="B257" s="135"/>
      <c r="C257" s="135"/>
      <c r="D257" s="135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</row>
    <row r="258" spans="2:15">
      <c r="B258" s="135"/>
      <c r="C258" s="135"/>
      <c r="D258" s="135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</row>
    <row r="259" spans="2:15">
      <c r="B259" s="135"/>
      <c r="C259" s="135"/>
      <c r="D259" s="135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</row>
    <row r="260" spans="2:15">
      <c r="B260" s="135"/>
      <c r="C260" s="135"/>
      <c r="D260" s="135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</row>
    <row r="261" spans="2:15">
      <c r="B261" s="135"/>
      <c r="C261" s="135"/>
      <c r="D261" s="135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</row>
    <row r="262" spans="2:15">
      <c r="B262" s="135"/>
      <c r="C262" s="135"/>
      <c r="D262" s="135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</row>
    <row r="263" spans="2:15">
      <c r="B263" s="135"/>
      <c r="C263" s="135"/>
      <c r="D263" s="135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</row>
    <row r="264" spans="2:15">
      <c r="B264" s="135"/>
      <c r="C264" s="135"/>
      <c r="D264" s="135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</row>
    <row r="265" spans="2:15">
      <c r="B265" s="135"/>
      <c r="C265" s="135"/>
      <c r="D265" s="135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</row>
    <row r="266" spans="2:15">
      <c r="B266" s="135"/>
      <c r="C266" s="135"/>
      <c r="D266" s="135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</row>
    <row r="267" spans="2:15">
      <c r="B267" s="135"/>
      <c r="C267" s="135"/>
      <c r="D267" s="135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</row>
    <row r="268" spans="2:15">
      <c r="B268" s="135"/>
      <c r="C268" s="135"/>
      <c r="D268" s="135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</row>
    <row r="269" spans="2:15">
      <c r="B269" s="135"/>
      <c r="C269" s="135"/>
      <c r="D269" s="135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</row>
    <row r="270" spans="2:15">
      <c r="B270" s="135"/>
      <c r="C270" s="135"/>
      <c r="D270" s="135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</row>
    <row r="271" spans="2:15">
      <c r="B271" s="135"/>
      <c r="C271" s="135"/>
      <c r="D271" s="135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</row>
    <row r="272" spans="2:15">
      <c r="B272" s="135"/>
      <c r="C272" s="135"/>
      <c r="D272" s="135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</row>
    <row r="273" spans="2:15">
      <c r="B273" s="142"/>
      <c r="C273" s="135"/>
      <c r="D273" s="135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</row>
    <row r="274" spans="2:15">
      <c r="B274" s="142"/>
      <c r="C274" s="135"/>
      <c r="D274" s="135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</row>
    <row r="275" spans="2:15">
      <c r="B275" s="143"/>
      <c r="C275" s="135"/>
      <c r="D275" s="135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</row>
    <row r="276" spans="2:15">
      <c r="B276" s="135"/>
      <c r="C276" s="135"/>
      <c r="D276" s="135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</row>
    <row r="277" spans="2:15">
      <c r="B277" s="135"/>
      <c r="C277" s="135"/>
      <c r="D277" s="135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</row>
    <row r="278" spans="2:15">
      <c r="B278" s="135"/>
      <c r="C278" s="135"/>
      <c r="D278" s="135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</row>
    <row r="279" spans="2:15">
      <c r="B279" s="135"/>
      <c r="C279" s="135"/>
      <c r="D279" s="135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</row>
    <row r="280" spans="2:15">
      <c r="B280" s="135"/>
      <c r="C280" s="135"/>
      <c r="D280" s="135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</row>
    <row r="281" spans="2:15">
      <c r="B281" s="135"/>
      <c r="C281" s="135"/>
      <c r="D281" s="135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</row>
    <row r="282" spans="2:15">
      <c r="B282" s="135"/>
      <c r="C282" s="135"/>
      <c r="D282" s="135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</row>
    <row r="283" spans="2:15">
      <c r="B283" s="135"/>
      <c r="C283" s="135"/>
      <c r="D283" s="135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</row>
    <row r="284" spans="2:15">
      <c r="B284" s="135"/>
      <c r="C284" s="135"/>
      <c r="D284" s="135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</row>
    <row r="285" spans="2:15">
      <c r="B285" s="135"/>
      <c r="C285" s="135"/>
      <c r="D285" s="135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</row>
    <row r="286" spans="2:15">
      <c r="B286" s="135"/>
      <c r="C286" s="135"/>
      <c r="D286" s="135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</row>
    <row r="287" spans="2:15">
      <c r="B287" s="135"/>
      <c r="C287" s="135"/>
      <c r="D287" s="135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</row>
    <row r="288" spans="2:15">
      <c r="B288" s="135"/>
      <c r="C288" s="135"/>
      <c r="D288" s="135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</row>
    <row r="289" spans="2:15">
      <c r="B289" s="135"/>
      <c r="C289" s="135"/>
      <c r="D289" s="135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</row>
    <row r="290" spans="2:15">
      <c r="B290" s="135"/>
      <c r="C290" s="135"/>
      <c r="D290" s="135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</row>
    <row r="291" spans="2:15">
      <c r="B291" s="135"/>
      <c r="C291" s="135"/>
      <c r="D291" s="135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</row>
    <row r="292" spans="2:15">
      <c r="B292" s="135"/>
      <c r="C292" s="135"/>
      <c r="D292" s="135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</row>
    <row r="293" spans="2:15">
      <c r="B293" s="135"/>
      <c r="C293" s="135"/>
      <c r="D293" s="135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</row>
    <row r="294" spans="2:15">
      <c r="B294" s="142"/>
      <c r="C294" s="135"/>
      <c r="D294" s="135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</row>
    <row r="295" spans="2:15">
      <c r="B295" s="142"/>
      <c r="C295" s="135"/>
      <c r="D295" s="135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</row>
    <row r="296" spans="2:15">
      <c r="B296" s="143"/>
      <c r="C296" s="135"/>
      <c r="D296" s="135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</row>
    <row r="297" spans="2:15">
      <c r="B297" s="135"/>
      <c r="C297" s="135"/>
      <c r="D297" s="135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</row>
    <row r="298" spans="2:15">
      <c r="B298" s="135"/>
      <c r="C298" s="135"/>
      <c r="D298" s="135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>
      <c r="B299" s="135"/>
      <c r="C299" s="135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</row>
    <row r="300" spans="2:15">
      <c r="B300" s="135"/>
      <c r="C300" s="135"/>
      <c r="D300" s="135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</row>
    <row r="301" spans="2:15">
      <c r="B301" s="135"/>
      <c r="C301" s="135"/>
      <c r="D301" s="135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</row>
    <row r="302" spans="2:15">
      <c r="B302" s="135"/>
      <c r="C302" s="135"/>
      <c r="D302" s="135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</row>
    <row r="303" spans="2:15">
      <c r="B303" s="135"/>
      <c r="C303" s="135"/>
      <c r="D303" s="135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</row>
    <row r="304" spans="2:15">
      <c r="B304" s="135"/>
      <c r="C304" s="135"/>
      <c r="D304" s="135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</row>
    <row r="305" spans="2:15">
      <c r="B305" s="135"/>
      <c r="C305" s="135"/>
      <c r="D305" s="135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</row>
    <row r="306" spans="2:15">
      <c r="B306" s="135"/>
      <c r="C306" s="135"/>
      <c r="D306" s="135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</row>
    <row r="307" spans="2:15">
      <c r="B307" s="135"/>
      <c r="C307" s="135"/>
      <c r="D307" s="135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</row>
    <row r="308" spans="2:15">
      <c r="B308" s="135"/>
      <c r="C308" s="135"/>
      <c r="D308" s="135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</row>
    <row r="309" spans="2:15">
      <c r="B309" s="135"/>
      <c r="C309" s="135"/>
      <c r="D309" s="135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</row>
    <row r="310" spans="2:15">
      <c r="B310" s="135"/>
      <c r="C310" s="135"/>
      <c r="D310" s="135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</row>
    <row r="311" spans="2:15">
      <c r="B311" s="135"/>
      <c r="C311" s="135"/>
      <c r="D311" s="135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</row>
    <row r="312" spans="2:15">
      <c r="B312" s="135"/>
      <c r="C312" s="135"/>
      <c r="D312" s="135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</row>
    <row r="313" spans="2:15">
      <c r="B313" s="135"/>
      <c r="C313" s="135"/>
      <c r="D313" s="135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</row>
    <row r="314" spans="2:15">
      <c r="B314" s="135"/>
      <c r="C314" s="135"/>
      <c r="D314" s="135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</row>
    <row r="315" spans="2:15">
      <c r="B315" s="135"/>
      <c r="C315" s="135"/>
      <c r="D315" s="135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</row>
    <row r="316" spans="2:15">
      <c r="B316" s="135"/>
      <c r="C316" s="135"/>
      <c r="D316" s="135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</row>
    <row r="317" spans="2:15">
      <c r="B317" s="135"/>
      <c r="C317" s="135"/>
      <c r="D317" s="135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</row>
    <row r="318" spans="2:15">
      <c r="B318" s="135"/>
      <c r="C318" s="135"/>
      <c r="D318" s="135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</row>
    <row r="319" spans="2:15">
      <c r="B319" s="135"/>
      <c r="C319" s="135"/>
      <c r="D319" s="135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</row>
    <row r="320" spans="2:15">
      <c r="B320" s="135"/>
      <c r="C320" s="135"/>
      <c r="D320" s="135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</row>
    <row r="321" spans="2:15">
      <c r="B321" s="135"/>
      <c r="C321" s="135"/>
      <c r="D321" s="135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</row>
    <row r="322" spans="2:15">
      <c r="B322" s="135"/>
      <c r="C322" s="135"/>
      <c r="D322" s="135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</row>
    <row r="323" spans="2:15">
      <c r="B323" s="135"/>
      <c r="C323" s="135"/>
      <c r="D323" s="135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</row>
    <row r="324" spans="2:15">
      <c r="B324" s="135"/>
      <c r="C324" s="135"/>
      <c r="D324" s="135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</row>
    <row r="325" spans="2:15">
      <c r="B325" s="135"/>
      <c r="C325" s="135"/>
      <c r="D325" s="135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</row>
    <row r="326" spans="2:15">
      <c r="B326" s="135"/>
      <c r="C326" s="135"/>
      <c r="D326" s="135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</row>
    <row r="327" spans="2:15">
      <c r="B327" s="135"/>
      <c r="C327" s="135"/>
      <c r="D327" s="135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</row>
    <row r="328" spans="2:15">
      <c r="B328" s="135"/>
      <c r="C328" s="135"/>
      <c r="D328" s="135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</row>
    <row r="329" spans="2:15">
      <c r="B329" s="135"/>
      <c r="C329" s="135"/>
      <c r="D329" s="135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</row>
    <row r="330" spans="2:15">
      <c r="B330" s="135"/>
      <c r="C330" s="135"/>
      <c r="D330" s="135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</row>
    <row r="331" spans="2:15">
      <c r="B331" s="135"/>
      <c r="C331" s="135"/>
      <c r="D331" s="135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</row>
    <row r="332" spans="2:15">
      <c r="B332" s="135"/>
      <c r="C332" s="135"/>
      <c r="D332" s="135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</row>
    <row r="333" spans="2:15">
      <c r="B333" s="135"/>
      <c r="C333" s="135"/>
      <c r="D333" s="135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</row>
    <row r="334" spans="2:15">
      <c r="B334" s="135"/>
      <c r="C334" s="135"/>
      <c r="D334" s="135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</row>
    <row r="335" spans="2:15">
      <c r="B335" s="135"/>
      <c r="C335" s="135"/>
      <c r="D335" s="135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</row>
    <row r="336" spans="2:15">
      <c r="B336" s="135"/>
      <c r="C336" s="135"/>
      <c r="D336" s="135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</row>
    <row r="337" spans="2:15">
      <c r="B337" s="135"/>
      <c r="C337" s="135"/>
      <c r="D337" s="135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</row>
    <row r="338" spans="2:15">
      <c r="B338" s="135"/>
      <c r="C338" s="135"/>
      <c r="D338" s="135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</row>
    <row r="339" spans="2:15">
      <c r="B339" s="135"/>
      <c r="C339" s="135"/>
      <c r="D339" s="135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</row>
    <row r="340" spans="2:15">
      <c r="B340" s="135"/>
      <c r="C340" s="135"/>
      <c r="D340" s="135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</row>
    <row r="341" spans="2:15">
      <c r="B341" s="135"/>
      <c r="C341" s="135"/>
      <c r="D341" s="135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</row>
    <row r="342" spans="2:15">
      <c r="B342" s="135"/>
      <c r="C342" s="135"/>
      <c r="D342" s="135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</row>
    <row r="343" spans="2:15">
      <c r="B343" s="135"/>
      <c r="C343" s="135"/>
      <c r="D343" s="135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</row>
    <row r="344" spans="2:15">
      <c r="B344" s="135"/>
      <c r="C344" s="135"/>
      <c r="D344" s="135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</row>
    <row r="345" spans="2:15">
      <c r="B345" s="135"/>
      <c r="C345" s="135"/>
      <c r="D345" s="135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</row>
    <row r="346" spans="2:15">
      <c r="B346" s="135"/>
      <c r="C346" s="135"/>
      <c r="D346" s="135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</row>
    <row r="347" spans="2:15">
      <c r="B347" s="135"/>
      <c r="C347" s="135"/>
      <c r="D347" s="135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</row>
    <row r="348" spans="2:15">
      <c r="B348" s="135"/>
      <c r="C348" s="135"/>
      <c r="D348" s="135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</row>
    <row r="349" spans="2:15">
      <c r="B349" s="135"/>
      <c r="C349" s="135"/>
      <c r="D349" s="135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</row>
    <row r="350" spans="2:15">
      <c r="B350" s="135"/>
      <c r="C350" s="135"/>
      <c r="D350" s="135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</row>
    <row r="351" spans="2:15">
      <c r="B351" s="135"/>
      <c r="C351" s="135"/>
      <c r="D351" s="135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</row>
    <row r="352" spans="2:15">
      <c r="B352" s="135"/>
      <c r="C352" s="135"/>
      <c r="D352" s="135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</row>
    <row r="353" spans="2:15">
      <c r="B353" s="135"/>
      <c r="C353" s="135"/>
      <c r="D353" s="135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</row>
    <row r="354" spans="2:15">
      <c r="B354" s="135"/>
      <c r="C354" s="135"/>
      <c r="D354" s="135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</row>
    <row r="355" spans="2:15">
      <c r="B355" s="135"/>
      <c r="C355" s="135"/>
      <c r="D355" s="135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</row>
    <row r="356" spans="2:15">
      <c r="B356" s="135"/>
      <c r="C356" s="135"/>
      <c r="D356" s="135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</row>
    <row r="357" spans="2:15">
      <c r="B357" s="135"/>
      <c r="C357" s="135"/>
      <c r="D357" s="135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</row>
    <row r="358" spans="2:15">
      <c r="B358" s="135"/>
      <c r="C358" s="135"/>
      <c r="D358" s="135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</row>
    <row r="359" spans="2:15">
      <c r="B359" s="135"/>
      <c r="C359" s="135"/>
      <c r="D359" s="135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</row>
    <row r="360" spans="2:15">
      <c r="B360" s="135"/>
      <c r="C360" s="135"/>
      <c r="D360" s="135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</row>
    <row r="361" spans="2:15">
      <c r="B361" s="142"/>
      <c r="C361" s="135"/>
      <c r="D361" s="135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</row>
    <row r="362" spans="2:15">
      <c r="B362" s="142"/>
      <c r="C362" s="135"/>
      <c r="D362" s="135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</row>
    <row r="363" spans="2:15">
      <c r="B363" s="143"/>
      <c r="C363" s="135"/>
      <c r="D363" s="135"/>
      <c r="E363" s="135"/>
      <c r="F363" s="135"/>
      <c r="G363" s="135"/>
      <c r="H363" s="136"/>
      <c r="I363" s="136"/>
      <c r="J363" s="136"/>
      <c r="K363" s="136"/>
      <c r="L363" s="136"/>
      <c r="M363" s="136"/>
      <c r="N363" s="136"/>
      <c r="O363" s="136"/>
    </row>
    <row r="364" spans="2:15">
      <c r="B364" s="135"/>
      <c r="C364" s="135"/>
      <c r="D364" s="135"/>
      <c r="E364" s="135"/>
      <c r="F364" s="135"/>
      <c r="G364" s="135"/>
      <c r="H364" s="136"/>
      <c r="I364" s="136"/>
      <c r="J364" s="136"/>
      <c r="K364" s="136"/>
      <c r="L364" s="136"/>
      <c r="M364" s="136"/>
      <c r="N364" s="136"/>
      <c r="O364" s="136"/>
    </row>
    <row r="365" spans="2:15">
      <c r="B365" s="135"/>
      <c r="C365" s="135"/>
      <c r="D365" s="135"/>
      <c r="E365" s="135"/>
      <c r="F365" s="135"/>
      <c r="G365" s="135"/>
      <c r="H365" s="136"/>
      <c r="I365" s="136"/>
      <c r="J365" s="136"/>
      <c r="K365" s="136"/>
      <c r="L365" s="136"/>
      <c r="M365" s="136"/>
      <c r="N365" s="136"/>
      <c r="O365" s="136"/>
    </row>
    <row r="366" spans="2:15">
      <c r="B366" s="135"/>
      <c r="C366" s="135"/>
      <c r="D366" s="135"/>
      <c r="E366" s="135"/>
      <c r="F366" s="135"/>
      <c r="G366" s="135"/>
      <c r="H366" s="136"/>
      <c r="I366" s="136"/>
      <c r="J366" s="136"/>
      <c r="K366" s="136"/>
      <c r="L366" s="136"/>
      <c r="M366" s="136"/>
      <c r="N366" s="136"/>
      <c r="O366" s="136"/>
    </row>
    <row r="367" spans="2:15">
      <c r="B367" s="135"/>
      <c r="C367" s="135"/>
      <c r="D367" s="135"/>
      <c r="E367" s="135"/>
      <c r="F367" s="135"/>
      <c r="G367" s="135"/>
      <c r="H367" s="136"/>
      <c r="I367" s="136"/>
      <c r="J367" s="136"/>
      <c r="K367" s="136"/>
      <c r="L367" s="136"/>
      <c r="M367" s="136"/>
      <c r="N367" s="136"/>
      <c r="O367" s="136"/>
    </row>
    <row r="368" spans="2:15">
      <c r="B368" s="135"/>
      <c r="C368" s="135"/>
      <c r="D368" s="135"/>
      <c r="E368" s="135"/>
      <c r="F368" s="135"/>
      <c r="G368" s="135"/>
      <c r="H368" s="136"/>
      <c r="I368" s="136"/>
      <c r="J368" s="136"/>
      <c r="K368" s="136"/>
      <c r="L368" s="136"/>
      <c r="M368" s="136"/>
      <c r="N368" s="136"/>
      <c r="O368" s="136"/>
    </row>
    <row r="369" spans="2:15">
      <c r="B369" s="135"/>
      <c r="C369" s="135"/>
      <c r="D369" s="135"/>
      <c r="E369" s="135"/>
      <c r="F369" s="135"/>
      <c r="G369" s="135"/>
      <c r="H369" s="136"/>
      <c r="I369" s="136"/>
      <c r="J369" s="136"/>
      <c r="K369" s="136"/>
      <c r="L369" s="136"/>
      <c r="M369" s="136"/>
      <c r="N369" s="136"/>
      <c r="O369" s="136"/>
    </row>
    <row r="370" spans="2:15">
      <c r="B370" s="135"/>
      <c r="C370" s="135"/>
      <c r="D370" s="135"/>
      <c r="E370" s="135"/>
      <c r="F370" s="135"/>
      <c r="G370" s="135"/>
      <c r="H370" s="136"/>
      <c r="I370" s="136"/>
      <c r="J370" s="136"/>
      <c r="K370" s="136"/>
      <c r="L370" s="136"/>
      <c r="M370" s="136"/>
      <c r="N370" s="136"/>
      <c r="O370" s="136"/>
    </row>
    <row r="371" spans="2:15">
      <c r="B371" s="135"/>
      <c r="C371" s="135"/>
      <c r="D371" s="135"/>
      <c r="E371" s="135"/>
      <c r="F371" s="135"/>
      <c r="G371" s="135"/>
      <c r="H371" s="136"/>
      <c r="I371" s="136"/>
      <c r="J371" s="136"/>
      <c r="K371" s="136"/>
      <c r="L371" s="136"/>
      <c r="M371" s="136"/>
      <c r="N371" s="136"/>
      <c r="O371" s="136"/>
    </row>
    <row r="372" spans="2:15">
      <c r="B372" s="135"/>
      <c r="C372" s="135"/>
      <c r="D372" s="135"/>
      <c r="E372" s="135"/>
      <c r="F372" s="135"/>
      <c r="G372" s="135"/>
      <c r="H372" s="136"/>
      <c r="I372" s="136"/>
      <c r="J372" s="136"/>
      <c r="K372" s="136"/>
      <c r="L372" s="136"/>
      <c r="M372" s="136"/>
      <c r="N372" s="136"/>
      <c r="O372" s="136"/>
    </row>
    <row r="373" spans="2:15">
      <c r="B373" s="135"/>
      <c r="C373" s="135"/>
      <c r="D373" s="135"/>
      <c r="E373" s="135"/>
      <c r="F373" s="135"/>
      <c r="G373" s="135"/>
      <c r="H373" s="136"/>
      <c r="I373" s="136"/>
      <c r="J373" s="136"/>
      <c r="K373" s="136"/>
      <c r="L373" s="136"/>
      <c r="M373" s="136"/>
      <c r="N373" s="136"/>
      <c r="O373" s="136"/>
    </row>
    <row r="374" spans="2:15">
      <c r="B374" s="135"/>
      <c r="C374" s="135"/>
      <c r="D374" s="135"/>
      <c r="E374" s="135"/>
      <c r="F374" s="135"/>
      <c r="G374" s="135"/>
      <c r="H374" s="136"/>
      <c r="I374" s="136"/>
      <c r="J374" s="136"/>
      <c r="K374" s="136"/>
      <c r="L374" s="136"/>
      <c r="M374" s="136"/>
      <c r="N374" s="136"/>
      <c r="O374" s="136"/>
    </row>
    <row r="375" spans="2:15">
      <c r="B375" s="135"/>
      <c r="C375" s="135"/>
      <c r="D375" s="135"/>
      <c r="E375" s="135"/>
      <c r="F375" s="135"/>
      <c r="G375" s="135"/>
      <c r="H375" s="136"/>
      <c r="I375" s="136"/>
      <c r="J375" s="136"/>
      <c r="K375" s="136"/>
      <c r="L375" s="136"/>
      <c r="M375" s="136"/>
      <c r="N375" s="136"/>
      <c r="O375" s="136"/>
    </row>
    <row r="376" spans="2:15">
      <c r="B376" s="135"/>
      <c r="C376" s="135"/>
      <c r="D376" s="135"/>
      <c r="E376" s="135"/>
      <c r="F376" s="135"/>
      <c r="G376" s="135"/>
      <c r="H376" s="136"/>
      <c r="I376" s="136"/>
      <c r="J376" s="136"/>
      <c r="K376" s="136"/>
      <c r="L376" s="136"/>
      <c r="M376" s="136"/>
      <c r="N376" s="136"/>
      <c r="O376" s="136"/>
    </row>
    <row r="377" spans="2:15">
      <c r="B377" s="135"/>
      <c r="C377" s="135"/>
      <c r="D377" s="135"/>
      <c r="E377" s="135"/>
      <c r="F377" s="135"/>
      <c r="G377" s="135"/>
      <c r="H377" s="136"/>
      <c r="I377" s="136"/>
      <c r="J377" s="136"/>
      <c r="K377" s="136"/>
      <c r="L377" s="136"/>
      <c r="M377" s="136"/>
      <c r="N377" s="136"/>
      <c r="O377" s="136"/>
    </row>
    <row r="378" spans="2:15">
      <c r="B378" s="135"/>
      <c r="C378" s="135"/>
      <c r="D378" s="135"/>
      <c r="E378" s="135"/>
      <c r="F378" s="135"/>
      <c r="G378" s="135"/>
      <c r="H378" s="136"/>
      <c r="I378" s="136"/>
      <c r="J378" s="136"/>
      <c r="K378" s="136"/>
      <c r="L378" s="136"/>
      <c r="M378" s="136"/>
      <c r="N378" s="136"/>
      <c r="O378" s="136"/>
    </row>
    <row r="379" spans="2:15">
      <c r="B379" s="135"/>
      <c r="C379" s="135"/>
      <c r="D379" s="135"/>
      <c r="E379" s="135"/>
      <c r="F379" s="135"/>
      <c r="G379" s="135"/>
      <c r="H379" s="136"/>
      <c r="I379" s="136"/>
      <c r="J379" s="136"/>
      <c r="K379" s="136"/>
      <c r="L379" s="136"/>
      <c r="M379" s="136"/>
      <c r="N379" s="136"/>
      <c r="O379" s="136"/>
    </row>
    <row r="380" spans="2:15">
      <c r="B380" s="135"/>
      <c r="C380" s="135"/>
      <c r="D380" s="135"/>
      <c r="E380" s="135"/>
      <c r="F380" s="135"/>
      <c r="G380" s="135"/>
      <c r="H380" s="136"/>
      <c r="I380" s="136"/>
      <c r="J380" s="136"/>
      <c r="K380" s="136"/>
      <c r="L380" s="136"/>
      <c r="M380" s="136"/>
      <c r="N380" s="136"/>
      <c r="O380" s="136"/>
    </row>
    <row r="381" spans="2:15">
      <c r="B381" s="135"/>
      <c r="C381" s="135"/>
      <c r="D381" s="135"/>
      <c r="E381" s="135"/>
      <c r="F381" s="135"/>
      <c r="G381" s="135"/>
      <c r="H381" s="136"/>
      <c r="I381" s="136"/>
      <c r="J381" s="136"/>
      <c r="K381" s="136"/>
      <c r="L381" s="136"/>
      <c r="M381" s="136"/>
      <c r="N381" s="136"/>
      <c r="O381" s="136"/>
    </row>
    <row r="382" spans="2:15">
      <c r="B382" s="135"/>
      <c r="C382" s="135"/>
      <c r="D382" s="135"/>
      <c r="E382" s="135"/>
      <c r="F382" s="135"/>
      <c r="G382" s="135"/>
      <c r="H382" s="136"/>
      <c r="I382" s="136"/>
      <c r="J382" s="136"/>
      <c r="K382" s="136"/>
      <c r="L382" s="136"/>
      <c r="M382" s="136"/>
      <c r="N382" s="136"/>
      <c r="O382" s="136"/>
    </row>
    <row r="383" spans="2:15">
      <c r="B383" s="135"/>
      <c r="C383" s="135"/>
      <c r="D383" s="135"/>
      <c r="E383" s="135"/>
      <c r="F383" s="135"/>
      <c r="G383" s="135"/>
      <c r="H383" s="136"/>
      <c r="I383" s="136"/>
      <c r="J383" s="136"/>
      <c r="K383" s="136"/>
      <c r="L383" s="136"/>
      <c r="M383" s="136"/>
      <c r="N383" s="136"/>
      <c r="O383" s="136"/>
    </row>
    <row r="384" spans="2:15">
      <c r="B384" s="135"/>
      <c r="C384" s="135"/>
      <c r="D384" s="135"/>
      <c r="E384" s="135"/>
      <c r="F384" s="135"/>
      <c r="G384" s="135"/>
      <c r="H384" s="136"/>
      <c r="I384" s="136"/>
      <c r="J384" s="136"/>
      <c r="K384" s="136"/>
      <c r="L384" s="136"/>
      <c r="M384" s="136"/>
      <c r="N384" s="136"/>
      <c r="O384" s="136"/>
    </row>
    <row r="385" spans="2:15">
      <c r="B385" s="135"/>
      <c r="C385" s="135"/>
      <c r="D385" s="135"/>
      <c r="E385" s="135"/>
      <c r="F385" s="135"/>
      <c r="G385" s="135"/>
      <c r="H385" s="136"/>
      <c r="I385" s="136"/>
      <c r="J385" s="136"/>
      <c r="K385" s="136"/>
      <c r="L385" s="136"/>
      <c r="M385" s="136"/>
      <c r="N385" s="136"/>
      <c r="O385" s="136"/>
    </row>
    <row r="386" spans="2:15">
      <c r="B386" s="135"/>
      <c r="C386" s="135"/>
      <c r="D386" s="135"/>
      <c r="E386" s="135"/>
      <c r="F386" s="135"/>
      <c r="G386" s="135"/>
      <c r="H386" s="136"/>
      <c r="I386" s="136"/>
      <c r="J386" s="136"/>
      <c r="K386" s="136"/>
      <c r="L386" s="136"/>
      <c r="M386" s="136"/>
      <c r="N386" s="136"/>
      <c r="O386" s="136"/>
    </row>
    <row r="387" spans="2:15">
      <c r="B387" s="135"/>
      <c r="C387" s="135"/>
      <c r="D387" s="135"/>
      <c r="E387" s="135"/>
      <c r="F387" s="135"/>
      <c r="G387" s="135"/>
      <c r="H387" s="136"/>
      <c r="I387" s="136"/>
      <c r="J387" s="136"/>
      <c r="K387" s="136"/>
      <c r="L387" s="136"/>
      <c r="M387" s="136"/>
      <c r="N387" s="136"/>
      <c r="O387" s="136"/>
    </row>
    <row r="388" spans="2:15">
      <c r="B388" s="135"/>
      <c r="C388" s="135"/>
      <c r="D388" s="135"/>
      <c r="E388" s="135"/>
      <c r="F388" s="135"/>
      <c r="G388" s="135"/>
      <c r="H388" s="136"/>
      <c r="I388" s="136"/>
      <c r="J388" s="136"/>
      <c r="K388" s="136"/>
      <c r="L388" s="136"/>
      <c r="M388" s="136"/>
      <c r="N388" s="136"/>
      <c r="O388" s="136"/>
    </row>
    <row r="389" spans="2:15">
      <c r="B389" s="135"/>
      <c r="C389" s="135"/>
      <c r="D389" s="135"/>
      <c r="E389" s="135"/>
      <c r="F389" s="135"/>
      <c r="G389" s="135"/>
      <c r="H389" s="136"/>
      <c r="I389" s="136"/>
      <c r="J389" s="136"/>
      <c r="K389" s="136"/>
      <c r="L389" s="136"/>
      <c r="M389" s="136"/>
      <c r="N389" s="136"/>
      <c r="O389" s="136"/>
    </row>
    <row r="390" spans="2:15">
      <c r="B390" s="135"/>
      <c r="C390" s="135"/>
      <c r="D390" s="135"/>
      <c r="E390" s="135"/>
      <c r="F390" s="135"/>
      <c r="G390" s="135"/>
      <c r="H390" s="136"/>
      <c r="I390" s="136"/>
      <c r="J390" s="136"/>
      <c r="K390" s="136"/>
      <c r="L390" s="136"/>
      <c r="M390" s="136"/>
      <c r="N390" s="136"/>
      <c r="O390" s="136"/>
    </row>
    <row r="391" spans="2:15">
      <c r="B391" s="135"/>
      <c r="C391" s="135"/>
      <c r="D391" s="135"/>
      <c r="E391" s="135"/>
      <c r="F391" s="135"/>
      <c r="G391" s="135"/>
      <c r="H391" s="136"/>
      <c r="I391" s="136"/>
      <c r="J391" s="136"/>
      <c r="K391" s="136"/>
      <c r="L391" s="136"/>
      <c r="M391" s="136"/>
      <c r="N391" s="136"/>
      <c r="O391" s="136"/>
    </row>
    <row r="392" spans="2:15">
      <c r="B392" s="135"/>
      <c r="C392" s="135"/>
      <c r="D392" s="135"/>
      <c r="E392" s="135"/>
      <c r="F392" s="135"/>
      <c r="G392" s="135"/>
      <c r="H392" s="136"/>
      <c r="I392" s="136"/>
      <c r="J392" s="136"/>
      <c r="K392" s="136"/>
      <c r="L392" s="136"/>
      <c r="M392" s="136"/>
      <c r="N392" s="136"/>
      <c r="O392" s="136"/>
    </row>
    <row r="393" spans="2:15">
      <c r="B393" s="135"/>
      <c r="C393" s="135"/>
      <c r="D393" s="135"/>
      <c r="E393" s="135"/>
      <c r="F393" s="135"/>
      <c r="G393" s="135"/>
      <c r="H393" s="136"/>
      <c r="I393" s="136"/>
      <c r="J393" s="136"/>
      <c r="K393" s="136"/>
      <c r="L393" s="136"/>
      <c r="M393" s="136"/>
      <c r="N393" s="136"/>
      <c r="O393" s="136"/>
    </row>
    <row r="394" spans="2:15">
      <c r="B394" s="135"/>
      <c r="C394" s="135"/>
      <c r="D394" s="135"/>
      <c r="E394" s="135"/>
      <c r="F394" s="135"/>
      <c r="G394" s="135"/>
      <c r="H394" s="136"/>
      <c r="I394" s="136"/>
      <c r="J394" s="136"/>
      <c r="K394" s="136"/>
      <c r="L394" s="136"/>
      <c r="M394" s="136"/>
      <c r="N394" s="136"/>
      <c r="O394" s="136"/>
    </row>
    <row r="395" spans="2:15">
      <c r="B395" s="135"/>
      <c r="C395" s="135"/>
      <c r="D395" s="135"/>
      <c r="E395" s="135"/>
      <c r="F395" s="135"/>
      <c r="G395" s="135"/>
      <c r="H395" s="136"/>
      <c r="I395" s="136"/>
      <c r="J395" s="136"/>
      <c r="K395" s="136"/>
      <c r="L395" s="136"/>
      <c r="M395" s="136"/>
      <c r="N395" s="136"/>
      <c r="O395" s="136"/>
    </row>
    <row r="396" spans="2:15">
      <c r="B396" s="135"/>
      <c r="C396" s="135"/>
      <c r="D396" s="135"/>
      <c r="E396" s="135"/>
      <c r="F396" s="135"/>
      <c r="G396" s="135"/>
      <c r="H396" s="136"/>
      <c r="I396" s="136"/>
      <c r="J396" s="136"/>
      <c r="K396" s="136"/>
      <c r="L396" s="136"/>
      <c r="M396" s="136"/>
      <c r="N396" s="136"/>
      <c r="O396" s="136"/>
    </row>
    <row r="397" spans="2:15">
      <c r="B397" s="135"/>
      <c r="C397" s="135"/>
      <c r="D397" s="135"/>
      <c r="E397" s="135"/>
      <c r="F397" s="135"/>
      <c r="G397" s="135"/>
      <c r="H397" s="136"/>
      <c r="I397" s="136"/>
      <c r="J397" s="136"/>
      <c r="K397" s="136"/>
      <c r="L397" s="136"/>
      <c r="M397" s="136"/>
      <c r="N397" s="136"/>
      <c r="O397" s="136"/>
    </row>
    <row r="398" spans="2:15">
      <c r="B398" s="135"/>
      <c r="C398" s="135"/>
      <c r="D398" s="135"/>
      <c r="E398" s="135"/>
      <c r="F398" s="135"/>
      <c r="G398" s="135"/>
      <c r="H398" s="136"/>
      <c r="I398" s="136"/>
      <c r="J398" s="136"/>
      <c r="K398" s="136"/>
      <c r="L398" s="136"/>
      <c r="M398" s="136"/>
      <c r="N398" s="136"/>
      <c r="O398" s="136"/>
    </row>
    <row r="399" spans="2:15">
      <c r="B399" s="135"/>
      <c r="C399" s="135"/>
      <c r="D399" s="135"/>
      <c r="E399" s="135"/>
      <c r="F399" s="135"/>
      <c r="G399" s="135"/>
      <c r="H399" s="136"/>
      <c r="I399" s="136"/>
      <c r="J399" s="136"/>
      <c r="K399" s="136"/>
      <c r="L399" s="136"/>
      <c r="M399" s="136"/>
      <c r="N399" s="136"/>
      <c r="O399" s="136"/>
    </row>
    <row r="400" spans="2:15">
      <c r="B400" s="135"/>
      <c r="C400" s="135"/>
      <c r="D400" s="135"/>
      <c r="E400" s="135"/>
      <c r="F400" s="135"/>
      <c r="G400" s="135"/>
      <c r="H400" s="136"/>
      <c r="I400" s="136"/>
      <c r="J400" s="136"/>
      <c r="K400" s="136"/>
      <c r="L400" s="136"/>
      <c r="M400" s="136"/>
      <c r="N400" s="136"/>
      <c r="O400" s="136"/>
    </row>
    <row r="401" spans="2:15">
      <c r="B401" s="135"/>
      <c r="C401" s="135"/>
      <c r="D401" s="135"/>
      <c r="E401" s="135"/>
      <c r="F401" s="135"/>
      <c r="G401" s="135"/>
      <c r="H401" s="136"/>
      <c r="I401" s="136"/>
      <c r="J401" s="136"/>
      <c r="K401" s="136"/>
      <c r="L401" s="136"/>
      <c r="M401" s="136"/>
      <c r="N401" s="136"/>
      <c r="O401" s="136"/>
    </row>
    <row r="402" spans="2:15">
      <c r="B402" s="135"/>
      <c r="C402" s="135"/>
      <c r="D402" s="135"/>
      <c r="E402" s="135"/>
      <c r="F402" s="135"/>
      <c r="G402" s="135"/>
      <c r="H402" s="136"/>
      <c r="I402" s="136"/>
      <c r="J402" s="136"/>
      <c r="K402" s="136"/>
      <c r="L402" s="136"/>
      <c r="M402" s="136"/>
      <c r="N402" s="136"/>
      <c r="O402" s="136"/>
    </row>
    <row r="403" spans="2:15">
      <c r="B403" s="135"/>
      <c r="C403" s="135"/>
      <c r="D403" s="135"/>
      <c r="E403" s="135"/>
      <c r="F403" s="135"/>
      <c r="G403" s="135"/>
      <c r="H403" s="136"/>
      <c r="I403" s="136"/>
      <c r="J403" s="136"/>
      <c r="K403" s="136"/>
      <c r="L403" s="136"/>
      <c r="M403" s="136"/>
      <c r="N403" s="136"/>
      <c r="O403" s="136"/>
    </row>
    <row r="404" spans="2:15">
      <c r="B404" s="135"/>
      <c r="C404" s="135"/>
      <c r="D404" s="135"/>
      <c r="E404" s="135"/>
      <c r="F404" s="135"/>
      <c r="G404" s="135"/>
      <c r="H404" s="136"/>
      <c r="I404" s="136"/>
      <c r="J404" s="136"/>
      <c r="K404" s="136"/>
      <c r="L404" s="136"/>
      <c r="M404" s="136"/>
      <c r="N404" s="136"/>
      <c r="O404" s="136"/>
    </row>
    <row r="405" spans="2:15">
      <c r="B405" s="135"/>
      <c r="C405" s="135"/>
      <c r="D405" s="135"/>
      <c r="E405" s="135"/>
      <c r="F405" s="135"/>
      <c r="G405" s="135"/>
      <c r="H405" s="136"/>
      <c r="I405" s="136"/>
      <c r="J405" s="136"/>
      <c r="K405" s="136"/>
      <c r="L405" s="136"/>
      <c r="M405" s="136"/>
      <c r="N405" s="136"/>
      <c r="O405" s="136"/>
    </row>
    <row r="406" spans="2:15">
      <c r="B406" s="135"/>
      <c r="C406" s="135"/>
      <c r="D406" s="135"/>
      <c r="E406" s="135"/>
      <c r="F406" s="135"/>
      <c r="G406" s="135"/>
      <c r="H406" s="136"/>
      <c r="I406" s="136"/>
      <c r="J406" s="136"/>
      <c r="K406" s="136"/>
      <c r="L406" s="136"/>
      <c r="M406" s="136"/>
      <c r="N406" s="136"/>
      <c r="O406" s="136"/>
    </row>
    <row r="407" spans="2:15">
      <c r="B407" s="135"/>
      <c r="C407" s="135"/>
      <c r="D407" s="135"/>
      <c r="E407" s="135"/>
      <c r="F407" s="135"/>
      <c r="G407" s="135"/>
      <c r="H407" s="136"/>
      <c r="I407" s="136"/>
      <c r="J407" s="136"/>
      <c r="K407" s="136"/>
      <c r="L407" s="136"/>
      <c r="M407" s="136"/>
      <c r="N407" s="136"/>
      <c r="O407" s="136"/>
    </row>
    <row r="408" spans="2:15">
      <c r="B408" s="135"/>
      <c r="C408" s="135"/>
      <c r="D408" s="135"/>
      <c r="E408" s="135"/>
      <c r="F408" s="135"/>
      <c r="G408" s="135"/>
      <c r="H408" s="136"/>
      <c r="I408" s="136"/>
      <c r="J408" s="136"/>
      <c r="K408" s="136"/>
      <c r="L408" s="136"/>
      <c r="M408" s="136"/>
      <c r="N408" s="136"/>
      <c r="O408" s="136"/>
    </row>
    <row r="409" spans="2:15">
      <c r="B409" s="135"/>
      <c r="C409" s="135"/>
      <c r="D409" s="135"/>
      <c r="E409" s="135"/>
      <c r="F409" s="135"/>
      <c r="G409" s="135"/>
      <c r="H409" s="136"/>
      <c r="I409" s="136"/>
      <c r="J409" s="136"/>
      <c r="K409" s="136"/>
      <c r="L409" s="136"/>
      <c r="M409" s="136"/>
      <c r="N409" s="136"/>
      <c r="O409" s="136"/>
    </row>
    <row r="410" spans="2:15">
      <c r="B410" s="135"/>
      <c r="C410" s="135"/>
      <c r="D410" s="135"/>
      <c r="E410" s="135"/>
      <c r="F410" s="135"/>
      <c r="G410" s="135"/>
      <c r="H410" s="136"/>
      <c r="I410" s="136"/>
      <c r="J410" s="136"/>
      <c r="K410" s="136"/>
      <c r="L410" s="136"/>
      <c r="M410" s="136"/>
      <c r="N410" s="136"/>
      <c r="O410" s="136"/>
    </row>
    <row r="411" spans="2:15">
      <c r="B411" s="135"/>
      <c r="C411" s="135"/>
      <c r="D411" s="135"/>
      <c r="E411" s="135"/>
      <c r="F411" s="135"/>
      <c r="G411" s="135"/>
      <c r="H411" s="136"/>
      <c r="I411" s="136"/>
      <c r="J411" s="136"/>
      <c r="K411" s="136"/>
      <c r="L411" s="136"/>
      <c r="M411" s="136"/>
      <c r="N411" s="136"/>
      <c r="O411" s="136"/>
    </row>
    <row r="412" spans="2:15">
      <c r="B412" s="135"/>
      <c r="C412" s="135"/>
      <c r="D412" s="135"/>
      <c r="E412" s="135"/>
      <c r="F412" s="135"/>
      <c r="G412" s="135"/>
      <c r="H412" s="136"/>
      <c r="I412" s="136"/>
      <c r="J412" s="136"/>
      <c r="K412" s="136"/>
      <c r="L412" s="136"/>
      <c r="M412" s="136"/>
      <c r="N412" s="136"/>
      <c r="O412" s="136"/>
    </row>
    <row r="413" spans="2:15">
      <c r="B413" s="135"/>
      <c r="C413" s="135"/>
      <c r="D413" s="135"/>
      <c r="E413" s="135"/>
      <c r="F413" s="135"/>
      <c r="G413" s="135"/>
      <c r="H413" s="136"/>
      <c r="I413" s="136"/>
      <c r="J413" s="136"/>
      <c r="K413" s="136"/>
      <c r="L413" s="136"/>
      <c r="M413" s="136"/>
      <c r="N413" s="136"/>
      <c r="O413" s="136"/>
    </row>
    <row r="414" spans="2:15">
      <c r="B414" s="135"/>
      <c r="C414" s="135"/>
      <c r="D414" s="135"/>
      <c r="E414" s="135"/>
      <c r="F414" s="135"/>
      <c r="G414" s="135"/>
      <c r="H414" s="136"/>
      <c r="I414" s="136"/>
      <c r="J414" s="136"/>
      <c r="K414" s="136"/>
      <c r="L414" s="136"/>
      <c r="M414" s="136"/>
      <c r="N414" s="136"/>
      <c r="O414" s="136"/>
    </row>
    <row r="415" spans="2:15">
      <c r="B415" s="135"/>
      <c r="C415" s="135"/>
      <c r="D415" s="135"/>
      <c r="E415" s="135"/>
      <c r="F415" s="135"/>
      <c r="G415" s="135"/>
      <c r="H415" s="136"/>
      <c r="I415" s="136"/>
      <c r="J415" s="136"/>
      <c r="K415" s="136"/>
      <c r="L415" s="136"/>
      <c r="M415" s="136"/>
      <c r="N415" s="136"/>
      <c r="O415" s="136"/>
    </row>
    <row r="416" spans="2:15">
      <c r="B416" s="135"/>
      <c r="C416" s="135"/>
      <c r="D416" s="135"/>
      <c r="E416" s="135"/>
      <c r="F416" s="135"/>
      <c r="G416" s="135"/>
      <c r="H416" s="136"/>
      <c r="I416" s="136"/>
      <c r="J416" s="136"/>
      <c r="K416" s="136"/>
      <c r="L416" s="136"/>
      <c r="M416" s="136"/>
      <c r="N416" s="136"/>
      <c r="O416" s="136"/>
    </row>
    <row r="417" spans="2:15">
      <c r="B417" s="135"/>
      <c r="C417" s="135"/>
      <c r="D417" s="135"/>
      <c r="E417" s="135"/>
      <c r="F417" s="135"/>
      <c r="G417" s="135"/>
      <c r="H417" s="136"/>
      <c r="I417" s="136"/>
      <c r="J417" s="136"/>
      <c r="K417" s="136"/>
      <c r="L417" s="136"/>
      <c r="M417" s="136"/>
      <c r="N417" s="136"/>
      <c r="O417" s="136"/>
    </row>
    <row r="418" spans="2:15">
      <c r="B418" s="135"/>
      <c r="C418" s="135"/>
      <c r="D418" s="135"/>
      <c r="E418" s="135"/>
      <c r="F418" s="135"/>
      <c r="G418" s="135"/>
      <c r="H418" s="136"/>
      <c r="I418" s="136"/>
      <c r="J418" s="136"/>
      <c r="K418" s="136"/>
      <c r="L418" s="136"/>
      <c r="M418" s="136"/>
      <c r="N418" s="136"/>
      <c r="O418" s="136"/>
    </row>
    <row r="419" spans="2:15">
      <c r="B419" s="135"/>
      <c r="C419" s="135"/>
      <c r="D419" s="135"/>
      <c r="E419" s="135"/>
      <c r="F419" s="135"/>
      <c r="G419" s="135"/>
      <c r="H419" s="136"/>
      <c r="I419" s="136"/>
      <c r="J419" s="136"/>
      <c r="K419" s="136"/>
      <c r="L419" s="136"/>
      <c r="M419" s="136"/>
      <c r="N419" s="136"/>
      <c r="O419" s="136"/>
    </row>
    <row r="420" spans="2:15">
      <c r="B420" s="135"/>
      <c r="C420" s="135"/>
      <c r="D420" s="135"/>
      <c r="E420" s="135"/>
      <c r="F420" s="135"/>
      <c r="G420" s="135"/>
      <c r="H420" s="136"/>
      <c r="I420" s="136"/>
      <c r="J420" s="136"/>
      <c r="K420" s="136"/>
      <c r="L420" s="136"/>
      <c r="M420" s="136"/>
      <c r="N420" s="136"/>
      <c r="O420" s="136"/>
    </row>
    <row r="421" spans="2:15">
      <c r="B421" s="135"/>
      <c r="C421" s="135"/>
      <c r="D421" s="135"/>
      <c r="E421" s="135"/>
      <c r="F421" s="135"/>
      <c r="G421" s="135"/>
      <c r="H421" s="136"/>
      <c r="I421" s="136"/>
      <c r="J421" s="136"/>
      <c r="K421" s="136"/>
      <c r="L421" s="136"/>
      <c r="M421" s="136"/>
      <c r="N421" s="136"/>
      <c r="O421" s="136"/>
    </row>
    <row r="422" spans="2:15">
      <c r="B422" s="135"/>
      <c r="C422" s="135"/>
      <c r="D422" s="135"/>
      <c r="E422" s="135"/>
      <c r="F422" s="135"/>
      <c r="G422" s="135"/>
      <c r="H422" s="136"/>
      <c r="I422" s="136"/>
      <c r="J422" s="136"/>
      <c r="K422" s="136"/>
      <c r="L422" s="136"/>
      <c r="M422" s="136"/>
      <c r="N422" s="136"/>
      <c r="O422" s="136"/>
    </row>
    <row r="423" spans="2:15">
      <c r="B423" s="135"/>
      <c r="C423" s="135"/>
      <c r="D423" s="135"/>
      <c r="E423" s="135"/>
      <c r="F423" s="135"/>
      <c r="G423" s="135"/>
      <c r="H423" s="136"/>
      <c r="I423" s="136"/>
      <c r="J423" s="136"/>
      <c r="K423" s="136"/>
      <c r="L423" s="136"/>
      <c r="M423" s="136"/>
      <c r="N423" s="136"/>
      <c r="O423" s="136"/>
    </row>
    <row r="424" spans="2:15">
      <c r="B424" s="135"/>
      <c r="C424" s="135"/>
      <c r="D424" s="135"/>
      <c r="E424" s="135"/>
      <c r="F424" s="135"/>
      <c r="G424" s="135"/>
      <c r="H424" s="136"/>
      <c r="I424" s="136"/>
      <c r="J424" s="136"/>
      <c r="K424" s="136"/>
      <c r="L424" s="136"/>
      <c r="M424" s="136"/>
      <c r="N424" s="136"/>
      <c r="O424" s="136"/>
    </row>
    <row r="425" spans="2:15">
      <c r="B425" s="135"/>
      <c r="C425" s="135"/>
      <c r="D425" s="135"/>
      <c r="E425" s="135"/>
      <c r="F425" s="135"/>
      <c r="G425" s="135"/>
      <c r="H425" s="136"/>
      <c r="I425" s="136"/>
      <c r="J425" s="136"/>
      <c r="K425" s="136"/>
      <c r="L425" s="136"/>
      <c r="M425" s="136"/>
      <c r="N425" s="136"/>
      <c r="O425" s="136"/>
    </row>
    <row r="426" spans="2:15">
      <c r="B426" s="135"/>
      <c r="C426" s="135"/>
      <c r="D426" s="135"/>
      <c r="E426" s="135"/>
      <c r="F426" s="135"/>
      <c r="G426" s="135"/>
      <c r="H426" s="136"/>
      <c r="I426" s="136"/>
      <c r="J426" s="136"/>
      <c r="K426" s="136"/>
      <c r="L426" s="136"/>
      <c r="M426" s="136"/>
      <c r="N426" s="136"/>
      <c r="O426" s="136"/>
    </row>
    <row r="427" spans="2:15">
      <c r="B427" s="135"/>
      <c r="C427" s="135"/>
      <c r="D427" s="135"/>
      <c r="E427" s="135"/>
      <c r="F427" s="135"/>
      <c r="G427" s="135"/>
      <c r="H427" s="136"/>
      <c r="I427" s="136"/>
      <c r="J427" s="136"/>
      <c r="K427" s="136"/>
      <c r="L427" s="136"/>
      <c r="M427" s="136"/>
      <c r="N427" s="136"/>
      <c r="O427" s="136"/>
    </row>
    <row r="428" spans="2:15">
      <c r="B428" s="135"/>
      <c r="C428" s="135"/>
      <c r="D428" s="135"/>
      <c r="E428" s="135"/>
      <c r="F428" s="135"/>
      <c r="G428" s="135"/>
      <c r="H428" s="136"/>
      <c r="I428" s="136"/>
      <c r="J428" s="136"/>
      <c r="K428" s="136"/>
      <c r="L428" s="136"/>
      <c r="M428" s="136"/>
      <c r="N428" s="136"/>
      <c r="O428" s="136"/>
    </row>
    <row r="429" spans="2:15">
      <c r="B429" s="135"/>
      <c r="C429" s="135"/>
      <c r="D429" s="135"/>
      <c r="E429" s="135"/>
      <c r="F429" s="135"/>
      <c r="G429" s="135"/>
      <c r="H429" s="136"/>
      <c r="I429" s="136"/>
      <c r="J429" s="136"/>
      <c r="K429" s="136"/>
      <c r="L429" s="136"/>
      <c r="M429" s="136"/>
      <c r="N429" s="136"/>
      <c r="O429" s="136"/>
    </row>
    <row r="430" spans="2:15">
      <c r="B430" s="135"/>
      <c r="C430" s="135"/>
      <c r="D430" s="135"/>
      <c r="E430" s="135"/>
      <c r="F430" s="135"/>
      <c r="G430" s="135"/>
      <c r="H430" s="136"/>
      <c r="I430" s="136"/>
      <c r="J430" s="136"/>
      <c r="K430" s="136"/>
      <c r="L430" s="136"/>
      <c r="M430" s="136"/>
      <c r="N430" s="136"/>
      <c r="O430" s="136"/>
    </row>
    <row r="431" spans="2:15">
      <c r="B431" s="135"/>
      <c r="C431" s="135"/>
      <c r="D431" s="135"/>
      <c r="E431" s="135"/>
      <c r="F431" s="135"/>
      <c r="G431" s="135"/>
      <c r="H431" s="136"/>
      <c r="I431" s="136"/>
      <c r="J431" s="136"/>
      <c r="K431" s="136"/>
      <c r="L431" s="136"/>
      <c r="M431" s="136"/>
      <c r="N431" s="136"/>
      <c r="O431" s="136"/>
    </row>
    <row r="432" spans="2:15">
      <c r="B432" s="135"/>
      <c r="C432" s="135"/>
      <c r="D432" s="135"/>
      <c r="E432" s="135"/>
      <c r="F432" s="135"/>
      <c r="G432" s="135"/>
      <c r="H432" s="136"/>
      <c r="I432" s="136"/>
      <c r="J432" s="136"/>
      <c r="K432" s="136"/>
      <c r="L432" s="136"/>
      <c r="M432" s="136"/>
      <c r="N432" s="136"/>
      <c r="O432" s="136"/>
    </row>
    <row r="433" spans="2:15">
      <c r="B433" s="135"/>
      <c r="C433" s="135"/>
      <c r="D433" s="135"/>
      <c r="E433" s="135"/>
      <c r="F433" s="135"/>
      <c r="G433" s="135"/>
      <c r="H433" s="136"/>
      <c r="I433" s="136"/>
      <c r="J433" s="136"/>
      <c r="K433" s="136"/>
      <c r="L433" s="136"/>
      <c r="M433" s="136"/>
      <c r="N433" s="136"/>
      <c r="O433" s="136"/>
    </row>
    <row r="434" spans="2:15">
      <c r="B434" s="135"/>
      <c r="C434" s="135"/>
      <c r="D434" s="135"/>
      <c r="E434" s="135"/>
      <c r="F434" s="135"/>
      <c r="G434" s="135"/>
      <c r="H434" s="136"/>
      <c r="I434" s="136"/>
      <c r="J434" s="136"/>
      <c r="K434" s="136"/>
      <c r="L434" s="136"/>
      <c r="M434" s="136"/>
      <c r="N434" s="136"/>
      <c r="O434" s="136"/>
    </row>
    <row r="435" spans="2:15">
      <c r="B435" s="135"/>
      <c r="C435" s="135"/>
      <c r="D435" s="135"/>
      <c r="E435" s="135"/>
      <c r="F435" s="135"/>
      <c r="G435" s="135"/>
      <c r="H435" s="136"/>
      <c r="I435" s="136"/>
      <c r="J435" s="136"/>
      <c r="K435" s="136"/>
      <c r="L435" s="136"/>
      <c r="M435" s="136"/>
      <c r="N435" s="136"/>
      <c r="O435" s="136"/>
    </row>
    <row r="436" spans="2:15">
      <c r="B436" s="135"/>
      <c r="C436" s="135"/>
      <c r="D436" s="135"/>
      <c r="E436" s="135"/>
      <c r="F436" s="135"/>
      <c r="G436" s="135"/>
      <c r="H436" s="136"/>
      <c r="I436" s="136"/>
      <c r="J436" s="136"/>
      <c r="K436" s="136"/>
      <c r="L436" s="136"/>
      <c r="M436" s="136"/>
      <c r="N436" s="136"/>
      <c r="O436" s="136"/>
    </row>
    <row r="437" spans="2:15">
      <c r="B437" s="135"/>
      <c r="C437" s="135"/>
      <c r="D437" s="135"/>
      <c r="E437" s="135"/>
      <c r="F437" s="135"/>
      <c r="G437" s="135"/>
      <c r="H437" s="136"/>
      <c r="I437" s="136"/>
      <c r="J437" s="136"/>
      <c r="K437" s="136"/>
      <c r="L437" s="136"/>
      <c r="M437" s="136"/>
      <c r="N437" s="136"/>
      <c r="O437" s="136"/>
    </row>
    <row r="438" spans="2:15">
      <c r="B438" s="135"/>
      <c r="C438" s="135"/>
      <c r="D438" s="135"/>
      <c r="E438" s="135"/>
      <c r="F438" s="135"/>
      <c r="G438" s="135"/>
      <c r="H438" s="136"/>
      <c r="I438" s="136"/>
      <c r="J438" s="136"/>
      <c r="K438" s="136"/>
      <c r="L438" s="136"/>
      <c r="M438" s="136"/>
      <c r="N438" s="136"/>
      <c r="O438" s="136"/>
    </row>
    <row r="439" spans="2:15">
      <c r="B439" s="135"/>
      <c r="C439" s="135"/>
      <c r="D439" s="135"/>
      <c r="E439" s="135"/>
      <c r="F439" s="135"/>
      <c r="G439" s="135"/>
      <c r="H439" s="136"/>
      <c r="I439" s="136"/>
      <c r="J439" s="136"/>
      <c r="K439" s="136"/>
      <c r="L439" s="136"/>
      <c r="M439" s="136"/>
      <c r="N439" s="136"/>
      <c r="O439" s="136"/>
    </row>
    <row r="440" spans="2:15">
      <c r="B440" s="135"/>
      <c r="C440" s="135"/>
      <c r="D440" s="135"/>
      <c r="E440" s="135"/>
      <c r="F440" s="135"/>
      <c r="G440" s="135"/>
      <c r="H440" s="136"/>
      <c r="I440" s="136"/>
      <c r="J440" s="136"/>
      <c r="K440" s="136"/>
      <c r="L440" s="136"/>
      <c r="M440" s="136"/>
      <c r="N440" s="136"/>
      <c r="O440" s="136"/>
    </row>
    <row r="441" spans="2:15">
      <c r="B441" s="135"/>
      <c r="C441" s="135"/>
      <c r="D441" s="135"/>
      <c r="E441" s="135"/>
      <c r="F441" s="135"/>
      <c r="G441" s="135"/>
      <c r="H441" s="136"/>
      <c r="I441" s="136"/>
      <c r="J441" s="136"/>
      <c r="K441" s="136"/>
      <c r="L441" s="136"/>
      <c r="M441" s="136"/>
      <c r="N441" s="136"/>
      <c r="O441" s="136"/>
    </row>
    <row r="442" spans="2:15">
      <c r="B442" s="135"/>
      <c r="C442" s="135"/>
      <c r="D442" s="135"/>
      <c r="E442" s="135"/>
      <c r="F442" s="135"/>
      <c r="G442" s="135"/>
      <c r="H442" s="136"/>
      <c r="I442" s="136"/>
      <c r="J442" s="136"/>
      <c r="K442" s="136"/>
      <c r="L442" s="136"/>
      <c r="M442" s="136"/>
      <c r="N442" s="136"/>
      <c r="O442" s="136"/>
    </row>
    <row r="443" spans="2:15">
      <c r="B443" s="135"/>
      <c r="C443" s="135"/>
      <c r="D443" s="135"/>
      <c r="E443" s="135"/>
      <c r="F443" s="135"/>
      <c r="G443" s="135"/>
      <c r="H443" s="136"/>
      <c r="I443" s="136"/>
      <c r="J443" s="136"/>
      <c r="K443" s="136"/>
      <c r="L443" s="136"/>
      <c r="M443" s="136"/>
      <c r="N443" s="136"/>
      <c r="O443" s="136"/>
    </row>
    <row r="444" spans="2:15">
      <c r="B444" s="135"/>
      <c r="C444" s="135"/>
      <c r="D444" s="135"/>
      <c r="E444" s="135"/>
      <c r="F444" s="135"/>
      <c r="G444" s="135"/>
      <c r="H444" s="136"/>
      <c r="I444" s="136"/>
      <c r="J444" s="136"/>
      <c r="K444" s="136"/>
      <c r="L444" s="136"/>
      <c r="M444" s="136"/>
      <c r="N444" s="136"/>
      <c r="O444" s="136"/>
    </row>
    <row r="445" spans="2:15">
      <c r="B445" s="135"/>
      <c r="C445" s="135"/>
      <c r="D445" s="135"/>
      <c r="E445" s="135"/>
      <c r="F445" s="135"/>
      <c r="G445" s="135"/>
      <c r="H445" s="136"/>
      <c r="I445" s="136"/>
      <c r="J445" s="136"/>
      <c r="K445" s="136"/>
      <c r="L445" s="136"/>
      <c r="M445" s="136"/>
      <c r="N445" s="136"/>
      <c r="O445" s="136"/>
    </row>
    <row r="446" spans="2:15">
      <c r="B446" s="135"/>
      <c r="C446" s="135"/>
      <c r="D446" s="135"/>
      <c r="E446" s="135"/>
      <c r="F446" s="135"/>
      <c r="G446" s="135"/>
      <c r="H446" s="136"/>
      <c r="I446" s="136"/>
      <c r="J446" s="136"/>
      <c r="K446" s="136"/>
      <c r="L446" s="136"/>
      <c r="M446" s="136"/>
      <c r="N446" s="136"/>
      <c r="O446" s="136"/>
    </row>
    <row r="447" spans="2:15">
      <c r="B447" s="135"/>
      <c r="C447" s="135"/>
      <c r="D447" s="135"/>
      <c r="E447" s="135"/>
      <c r="F447" s="135"/>
      <c r="G447" s="135"/>
      <c r="H447" s="136"/>
      <c r="I447" s="136"/>
      <c r="J447" s="136"/>
      <c r="K447" s="136"/>
      <c r="L447" s="136"/>
      <c r="M447" s="136"/>
      <c r="N447" s="136"/>
      <c r="O447" s="136"/>
    </row>
    <row r="448" spans="2:15">
      <c r="B448" s="135"/>
      <c r="C448" s="135"/>
      <c r="D448" s="135"/>
      <c r="E448" s="135"/>
      <c r="F448" s="135"/>
      <c r="G448" s="135"/>
      <c r="H448" s="136"/>
      <c r="I448" s="136"/>
      <c r="J448" s="136"/>
      <c r="K448" s="136"/>
      <c r="L448" s="136"/>
      <c r="M448" s="136"/>
      <c r="N448" s="136"/>
      <c r="O448" s="136"/>
    </row>
    <row r="449" spans="2:15">
      <c r="B449" s="135"/>
      <c r="C449" s="135"/>
      <c r="D449" s="135"/>
      <c r="E449" s="135"/>
      <c r="F449" s="135"/>
      <c r="G449" s="135"/>
      <c r="H449" s="136"/>
      <c r="I449" s="136"/>
      <c r="J449" s="136"/>
      <c r="K449" s="136"/>
      <c r="L449" s="136"/>
      <c r="M449" s="136"/>
      <c r="N449" s="136"/>
      <c r="O449" s="136"/>
    </row>
    <row r="450" spans="2:15">
      <c r="B450" s="135"/>
      <c r="C450" s="135"/>
      <c r="D450" s="135"/>
      <c r="E450" s="135"/>
      <c r="F450" s="135"/>
      <c r="G450" s="135"/>
      <c r="H450" s="136"/>
      <c r="I450" s="136"/>
      <c r="J450" s="136"/>
      <c r="K450" s="136"/>
      <c r="L450" s="136"/>
      <c r="M450" s="136"/>
      <c r="N450" s="136"/>
      <c r="O450" s="136"/>
    </row>
    <row r="451" spans="2:15">
      <c r="B451" s="135"/>
      <c r="C451" s="135"/>
      <c r="D451" s="135"/>
      <c r="E451" s="135"/>
      <c r="F451" s="135"/>
      <c r="G451" s="135"/>
      <c r="H451" s="136"/>
      <c r="I451" s="136"/>
      <c r="J451" s="136"/>
      <c r="K451" s="136"/>
      <c r="L451" s="136"/>
      <c r="M451" s="136"/>
      <c r="N451" s="136"/>
      <c r="O451" s="136"/>
    </row>
    <row r="452" spans="2:15">
      <c r="B452" s="135"/>
      <c r="C452" s="135"/>
      <c r="D452" s="135"/>
      <c r="E452" s="135"/>
      <c r="F452" s="135"/>
      <c r="G452" s="135"/>
      <c r="H452" s="136"/>
      <c r="I452" s="136"/>
      <c r="J452" s="136"/>
      <c r="K452" s="136"/>
      <c r="L452" s="136"/>
      <c r="M452" s="136"/>
      <c r="N452" s="136"/>
      <c r="O452" s="136"/>
    </row>
    <row r="453" spans="2:15">
      <c r="B453" s="135"/>
      <c r="C453" s="135"/>
      <c r="D453" s="135"/>
      <c r="E453" s="135"/>
      <c r="F453" s="135"/>
      <c r="G453" s="135"/>
      <c r="H453" s="136"/>
      <c r="I453" s="136"/>
      <c r="J453" s="136"/>
      <c r="K453" s="136"/>
      <c r="L453" s="136"/>
      <c r="M453" s="136"/>
      <c r="N453" s="136"/>
      <c r="O453" s="136"/>
    </row>
    <row r="454" spans="2:15">
      <c r="B454" s="135"/>
      <c r="C454" s="135"/>
      <c r="D454" s="135"/>
      <c r="E454" s="135"/>
      <c r="F454" s="135"/>
      <c r="G454" s="135"/>
      <c r="H454" s="136"/>
      <c r="I454" s="136"/>
      <c r="J454" s="136"/>
      <c r="K454" s="136"/>
      <c r="L454" s="136"/>
      <c r="M454" s="136"/>
      <c r="N454" s="136"/>
      <c r="O454" s="136"/>
    </row>
    <row r="455" spans="2:15">
      <c r="B455" s="135"/>
      <c r="C455" s="135"/>
      <c r="D455" s="135"/>
      <c r="E455" s="135"/>
      <c r="F455" s="135"/>
      <c r="G455" s="135"/>
      <c r="H455" s="136"/>
      <c r="I455" s="136"/>
      <c r="J455" s="136"/>
      <c r="K455" s="136"/>
      <c r="L455" s="136"/>
      <c r="M455" s="136"/>
      <c r="N455" s="136"/>
      <c r="O455" s="136"/>
    </row>
    <row r="456" spans="2:15">
      <c r="B456" s="135"/>
      <c r="C456" s="135"/>
      <c r="D456" s="135"/>
      <c r="E456" s="135"/>
      <c r="F456" s="135"/>
      <c r="G456" s="135"/>
      <c r="H456" s="136"/>
      <c r="I456" s="136"/>
      <c r="J456" s="136"/>
      <c r="K456" s="136"/>
      <c r="L456" s="136"/>
      <c r="M456" s="136"/>
      <c r="N456" s="136"/>
      <c r="O456" s="136"/>
    </row>
    <row r="457" spans="2:15">
      <c r="B457" s="135"/>
      <c r="C457" s="135"/>
      <c r="D457" s="135"/>
      <c r="E457" s="135"/>
      <c r="F457" s="135"/>
      <c r="G457" s="135"/>
      <c r="H457" s="136"/>
      <c r="I457" s="136"/>
      <c r="J457" s="136"/>
      <c r="K457" s="136"/>
      <c r="L457" s="136"/>
      <c r="M457" s="136"/>
      <c r="N457" s="136"/>
      <c r="O457" s="136"/>
    </row>
    <row r="458" spans="2:15">
      <c r="B458" s="135"/>
      <c r="C458" s="135"/>
      <c r="D458" s="135"/>
      <c r="E458" s="135"/>
      <c r="F458" s="135"/>
      <c r="G458" s="135"/>
      <c r="H458" s="136"/>
      <c r="I458" s="136"/>
      <c r="J458" s="136"/>
      <c r="K458" s="136"/>
      <c r="L458" s="136"/>
      <c r="M458" s="136"/>
      <c r="N458" s="136"/>
      <c r="O458" s="136"/>
    </row>
    <row r="459" spans="2:15">
      <c r="B459" s="135"/>
      <c r="C459" s="135"/>
      <c r="D459" s="135"/>
      <c r="E459" s="135"/>
      <c r="F459" s="135"/>
      <c r="G459" s="135"/>
      <c r="H459" s="136"/>
      <c r="I459" s="136"/>
      <c r="J459" s="136"/>
      <c r="K459" s="136"/>
      <c r="L459" s="136"/>
      <c r="M459" s="136"/>
      <c r="N459" s="136"/>
      <c r="O459" s="136"/>
    </row>
    <row r="460" spans="2:15">
      <c r="B460" s="135"/>
      <c r="C460" s="135"/>
      <c r="D460" s="135"/>
      <c r="E460" s="135"/>
      <c r="F460" s="135"/>
      <c r="G460" s="135"/>
      <c r="H460" s="136"/>
      <c r="I460" s="136"/>
      <c r="J460" s="136"/>
      <c r="K460" s="136"/>
      <c r="L460" s="136"/>
      <c r="M460" s="136"/>
      <c r="N460" s="136"/>
      <c r="O460" s="136"/>
    </row>
    <row r="461" spans="2:15">
      <c r="B461" s="135"/>
      <c r="C461" s="135"/>
      <c r="D461" s="135"/>
      <c r="E461" s="135"/>
      <c r="F461" s="135"/>
      <c r="G461" s="135"/>
      <c r="H461" s="136"/>
      <c r="I461" s="136"/>
      <c r="J461" s="136"/>
      <c r="K461" s="136"/>
      <c r="L461" s="136"/>
      <c r="M461" s="136"/>
      <c r="N461" s="136"/>
      <c r="O461" s="136"/>
    </row>
    <row r="462" spans="2:15">
      <c r="B462" s="135"/>
      <c r="C462" s="135"/>
      <c r="D462" s="135"/>
      <c r="E462" s="135"/>
      <c r="F462" s="135"/>
      <c r="G462" s="135"/>
      <c r="H462" s="136"/>
      <c r="I462" s="136"/>
      <c r="J462" s="136"/>
      <c r="K462" s="136"/>
      <c r="L462" s="136"/>
      <c r="M462" s="136"/>
      <c r="N462" s="136"/>
      <c r="O462" s="136"/>
    </row>
    <row r="463" spans="2:15">
      <c r="B463" s="135"/>
      <c r="C463" s="135"/>
      <c r="D463" s="135"/>
      <c r="E463" s="135"/>
      <c r="F463" s="135"/>
      <c r="G463" s="135"/>
      <c r="H463" s="136"/>
      <c r="I463" s="136"/>
      <c r="J463" s="136"/>
      <c r="K463" s="136"/>
      <c r="L463" s="136"/>
      <c r="M463" s="136"/>
      <c r="N463" s="136"/>
      <c r="O463" s="136"/>
    </row>
    <row r="464" spans="2:15">
      <c r="B464" s="135"/>
      <c r="C464" s="135"/>
      <c r="D464" s="135"/>
      <c r="E464" s="135"/>
      <c r="F464" s="135"/>
      <c r="G464" s="135"/>
      <c r="H464" s="136"/>
      <c r="I464" s="136"/>
      <c r="J464" s="136"/>
      <c r="K464" s="136"/>
      <c r="L464" s="136"/>
      <c r="M464" s="136"/>
      <c r="N464" s="136"/>
      <c r="O464" s="136"/>
    </row>
    <row r="465" spans="2:15">
      <c r="B465" s="135"/>
      <c r="C465" s="135"/>
      <c r="D465" s="135"/>
      <c r="E465" s="135"/>
      <c r="F465" s="135"/>
      <c r="G465" s="135"/>
      <c r="H465" s="136"/>
      <c r="I465" s="136"/>
      <c r="J465" s="136"/>
      <c r="K465" s="136"/>
      <c r="L465" s="136"/>
      <c r="M465" s="136"/>
      <c r="N465" s="136"/>
      <c r="O465" s="136"/>
    </row>
    <row r="466" spans="2:15">
      <c r="B466" s="135"/>
      <c r="C466" s="135"/>
      <c r="D466" s="135"/>
      <c r="E466" s="135"/>
      <c r="F466" s="135"/>
      <c r="G466" s="135"/>
      <c r="H466" s="136"/>
      <c r="I466" s="136"/>
      <c r="J466" s="136"/>
      <c r="K466" s="136"/>
      <c r="L466" s="136"/>
      <c r="M466" s="136"/>
      <c r="N466" s="136"/>
      <c r="O466" s="136"/>
    </row>
    <row r="467" spans="2:15">
      <c r="B467" s="135"/>
      <c r="C467" s="135"/>
      <c r="D467" s="135"/>
      <c r="E467" s="135"/>
      <c r="F467" s="135"/>
      <c r="G467" s="135"/>
      <c r="H467" s="136"/>
      <c r="I467" s="136"/>
      <c r="J467" s="136"/>
      <c r="K467" s="136"/>
      <c r="L467" s="136"/>
      <c r="M467" s="136"/>
      <c r="N467" s="136"/>
      <c r="O467" s="136"/>
    </row>
    <row r="468" spans="2:15">
      <c r="B468" s="135"/>
      <c r="C468" s="135"/>
      <c r="D468" s="135"/>
      <c r="E468" s="135"/>
      <c r="F468" s="135"/>
      <c r="G468" s="135"/>
      <c r="H468" s="136"/>
      <c r="I468" s="136"/>
      <c r="J468" s="136"/>
      <c r="K468" s="136"/>
      <c r="L468" s="136"/>
      <c r="M468" s="136"/>
      <c r="N468" s="136"/>
      <c r="O468" s="136"/>
    </row>
    <row r="469" spans="2:15">
      <c r="B469" s="135"/>
      <c r="C469" s="135"/>
      <c r="D469" s="135"/>
      <c r="E469" s="135"/>
      <c r="F469" s="135"/>
      <c r="G469" s="135"/>
      <c r="H469" s="136"/>
      <c r="I469" s="136"/>
      <c r="J469" s="136"/>
      <c r="K469" s="136"/>
      <c r="L469" s="136"/>
      <c r="M469" s="136"/>
      <c r="N469" s="136"/>
      <c r="O469" s="136"/>
    </row>
    <row r="470" spans="2:15">
      <c r="B470" s="135"/>
      <c r="C470" s="135"/>
      <c r="D470" s="135"/>
      <c r="E470" s="135"/>
      <c r="F470" s="135"/>
      <c r="G470" s="135"/>
      <c r="H470" s="136"/>
      <c r="I470" s="136"/>
      <c r="J470" s="136"/>
      <c r="K470" s="136"/>
      <c r="L470" s="136"/>
      <c r="M470" s="136"/>
      <c r="N470" s="136"/>
      <c r="O470" s="136"/>
    </row>
    <row r="471" spans="2:15">
      <c r="B471" s="135"/>
      <c r="C471" s="135"/>
      <c r="D471" s="135"/>
      <c r="E471" s="135"/>
      <c r="F471" s="135"/>
      <c r="G471" s="135"/>
      <c r="H471" s="136"/>
      <c r="I471" s="136"/>
      <c r="J471" s="136"/>
      <c r="K471" s="136"/>
      <c r="L471" s="136"/>
      <c r="M471" s="136"/>
      <c r="N471" s="136"/>
      <c r="O471" s="136"/>
    </row>
    <row r="472" spans="2:15">
      <c r="B472" s="135"/>
      <c r="C472" s="135"/>
      <c r="D472" s="135"/>
      <c r="E472" s="135"/>
      <c r="F472" s="135"/>
      <c r="G472" s="135"/>
      <c r="H472" s="136"/>
      <c r="I472" s="136"/>
      <c r="J472" s="136"/>
      <c r="K472" s="136"/>
      <c r="L472" s="136"/>
      <c r="M472" s="136"/>
      <c r="N472" s="136"/>
      <c r="O472" s="136"/>
    </row>
    <row r="473" spans="2:15">
      <c r="B473" s="135"/>
      <c r="C473" s="135"/>
      <c r="D473" s="135"/>
      <c r="E473" s="135"/>
      <c r="F473" s="135"/>
      <c r="G473" s="135"/>
      <c r="H473" s="136"/>
      <c r="I473" s="136"/>
      <c r="J473" s="136"/>
      <c r="K473" s="136"/>
      <c r="L473" s="136"/>
      <c r="M473" s="136"/>
      <c r="N473" s="136"/>
      <c r="O473" s="136"/>
    </row>
    <row r="474" spans="2:15">
      <c r="B474" s="135"/>
      <c r="C474" s="135"/>
      <c r="D474" s="135"/>
      <c r="E474" s="135"/>
      <c r="F474" s="135"/>
      <c r="G474" s="135"/>
      <c r="H474" s="136"/>
      <c r="I474" s="136"/>
      <c r="J474" s="136"/>
      <c r="K474" s="136"/>
      <c r="L474" s="136"/>
      <c r="M474" s="136"/>
      <c r="N474" s="136"/>
      <c r="O474" s="136"/>
    </row>
    <row r="475" spans="2:15">
      <c r="B475" s="135"/>
      <c r="C475" s="135"/>
      <c r="D475" s="135"/>
      <c r="E475" s="135"/>
      <c r="F475" s="135"/>
      <c r="G475" s="135"/>
      <c r="H475" s="136"/>
      <c r="I475" s="136"/>
      <c r="J475" s="136"/>
      <c r="K475" s="136"/>
      <c r="L475" s="136"/>
      <c r="M475" s="136"/>
      <c r="N475" s="136"/>
      <c r="O475" s="136"/>
    </row>
    <row r="476" spans="2:15">
      <c r="B476" s="135"/>
      <c r="C476" s="135"/>
      <c r="D476" s="135"/>
      <c r="E476" s="135"/>
      <c r="F476" s="135"/>
      <c r="G476" s="135"/>
      <c r="H476" s="136"/>
      <c r="I476" s="136"/>
      <c r="J476" s="136"/>
      <c r="K476" s="136"/>
      <c r="L476" s="136"/>
      <c r="M476" s="136"/>
      <c r="N476" s="136"/>
      <c r="O476" s="136"/>
    </row>
    <row r="477" spans="2:15">
      <c r="B477" s="135"/>
      <c r="C477" s="135"/>
      <c r="D477" s="135"/>
      <c r="E477" s="135"/>
      <c r="F477" s="135"/>
      <c r="G477" s="135"/>
      <c r="H477" s="136"/>
      <c r="I477" s="136"/>
      <c r="J477" s="136"/>
      <c r="K477" s="136"/>
      <c r="L477" s="136"/>
      <c r="M477" s="136"/>
      <c r="N477" s="136"/>
      <c r="O477" s="136"/>
    </row>
    <row r="478" spans="2:15">
      <c r="B478" s="135"/>
      <c r="C478" s="135"/>
      <c r="D478" s="135"/>
      <c r="E478" s="135"/>
      <c r="F478" s="135"/>
      <c r="G478" s="135"/>
      <c r="H478" s="136"/>
      <c r="I478" s="136"/>
      <c r="J478" s="136"/>
      <c r="K478" s="136"/>
      <c r="L478" s="136"/>
      <c r="M478" s="136"/>
      <c r="N478" s="136"/>
      <c r="O478" s="136"/>
    </row>
    <row r="479" spans="2:15">
      <c r="B479" s="135"/>
      <c r="C479" s="135"/>
      <c r="D479" s="135"/>
      <c r="E479" s="135"/>
      <c r="F479" s="135"/>
      <c r="G479" s="135"/>
      <c r="H479" s="136"/>
      <c r="I479" s="136"/>
      <c r="J479" s="136"/>
      <c r="K479" s="136"/>
      <c r="L479" s="136"/>
      <c r="M479" s="136"/>
      <c r="N479" s="136"/>
      <c r="O479" s="136"/>
    </row>
    <row r="480" spans="2:15">
      <c r="B480" s="135"/>
      <c r="C480" s="135"/>
      <c r="D480" s="135"/>
      <c r="E480" s="135"/>
      <c r="F480" s="135"/>
      <c r="G480" s="135"/>
      <c r="H480" s="136"/>
      <c r="I480" s="136"/>
      <c r="J480" s="136"/>
      <c r="K480" s="136"/>
      <c r="L480" s="136"/>
      <c r="M480" s="136"/>
      <c r="N480" s="136"/>
      <c r="O480" s="136"/>
    </row>
    <row r="481" spans="2:15">
      <c r="B481" s="135"/>
      <c r="C481" s="135"/>
      <c r="D481" s="135"/>
      <c r="E481" s="135"/>
      <c r="F481" s="135"/>
      <c r="G481" s="135"/>
      <c r="H481" s="136"/>
      <c r="I481" s="136"/>
      <c r="J481" s="136"/>
      <c r="K481" s="136"/>
      <c r="L481" s="136"/>
      <c r="M481" s="136"/>
      <c r="N481" s="136"/>
      <c r="O481" s="136"/>
    </row>
    <row r="482" spans="2:15">
      <c r="B482" s="135"/>
      <c r="C482" s="135"/>
      <c r="D482" s="135"/>
      <c r="E482" s="135"/>
      <c r="F482" s="135"/>
      <c r="G482" s="135"/>
      <c r="H482" s="136"/>
      <c r="I482" s="136"/>
      <c r="J482" s="136"/>
      <c r="K482" s="136"/>
      <c r="L482" s="136"/>
      <c r="M482" s="136"/>
      <c r="N482" s="136"/>
      <c r="O482" s="136"/>
    </row>
    <row r="483" spans="2:15">
      <c r="B483" s="135"/>
      <c r="C483" s="135"/>
      <c r="D483" s="135"/>
      <c r="E483" s="135"/>
      <c r="F483" s="135"/>
      <c r="G483" s="135"/>
      <c r="H483" s="136"/>
      <c r="I483" s="136"/>
      <c r="J483" s="136"/>
      <c r="K483" s="136"/>
      <c r="L483" s="136"/>
      <c r="M483" s="136"/>
      <c r="N483" s="136"/>
      <c r="O483" s="136"/>
    </row>
    <row r="484" spans="2:15">
      <c r="B484" s="135"/>
      <c r="C484" s="135"/>
      <c r="D484" s="135"/>
      <c r="E484" s="135"/>
      <c r="F484" s="135"/>
      <c r="G484" s="135"/>
      <c r="H484" s="136"/>
      <c r="I484" s="136"/>
      <c r="J484" s="136"/>
      <c r="K484" s="136"/>
      <c r="L484" s="136"/>
      <c r="M484" s="136"/>
      <c r="N484" s="136"/>
      <c r="O484" s="136"/>
    </row>
    <row r="485" spans="2:15">
      <c r="B485" s="135"/>
      <c r="C485" s="135"/>
      <c r="D485" s="135"/>
      <c r="E485" s="135"/>
      <c r="F485" s="135"/>
      <c r="G485" s="135"/>
      <c r="H485" s="136"/>
      <c r="I485" s="136"/>
      <c r="J485" s="136"/>
      <c r="K485" s="136"/>
      <c r="L485" s="136"/>
      <c r="M485" s="136"/>
      <c r="N485" s="136"/>
      <c r="O485" s="136"/>
    </row>
    <row r="486" spans="2:15">
      <c r="B486" s="135"/>
      <c r="C486" s="135"/>
      <c r="D486" s="135"/>
      <c r="E486" s="135"/>
      <c r="F486" s="135"/>
      <c r="G486" s="135"/>
      <c r="H486" s="136"/>
      <c r="I486" s="136"/>
      <c r="J486" s="136"/>
      <c r="K486" s="136"/>
      <c r="L486" s="136"/>
      <c r="M486" s="136"/>
      <c r="N486" s="136"/>
      <c r="O486" s="136"/>
    </row>
    <row r="487" spans="2:15">
      <c r="B487" s="135"/>
      <c r="C487" s="135"/>
      <c r="D487" s="135"/>
      <c r="E487" s="135"/>
      <c r="F487" s="135"/>
      <c r="G487" s="135"/>
      <c r="H487" s="136"/>
      <c r="I487" s="136"/>
      <c r="J487" s="136"/>
      <c r="K487" s="136"/>
      <c r="L487" s="136"/>
      <c r="M487" s="136"/>
      <c r="N487" s="136"/>
      <c r="O487" s="136"/>
    </row>
    <row r="488" spans="2:15">
      <c r="B488" s="135"/>
      <c r="C488" s="135"/>
      <c r="D488" s="135"/>
      <c r="E488" s="135"/>
      <c r="F488" s="135"/>
      <c r="G488" s="135"/>
      <c r="H488" s="136"/>
      <c r="I488" s="136"/>
      <c r="J488" s="136"/>
      <c r="K488" s="136"/>
      <c r="L488" s="136"/>
      <c r="M488" s="136"/>
      <c r="N488" s="136"/>
      <c r="O488" s="136"/>
    </row>
    <row r="489" spans="2:15">
      <c r="B489" s="135"/>
      <c r="C489" s="135"/>
      <c r="D489" s="135"/>
      <c r="E489" s="135"/>
      <c r="F489" s="135"/>
      <c r="G489" s="135"/>
      <c r="H489" s="136"/>
      <c r="I489" s="136"/>
      <c r="J489" s="136"/>
      <c r="K489" s="136"/>
      <c r="L489" s="136"/>
      <c r="M489" s="136"/>
      <c r="N489" s="136"/>
      <c r="O489" s="136"/>
    </row>
    <row r="490" spans="2:15">
      <c r="B490" s="135"/>
      <c r="C490" s="135"/>
      <c r="D490" s="135"/>
      <c r="E490" s="135"/>
      <c r="F490" s="135"/>
      <c r="G490" s="135"/>
      <c r="H490" s="136"/>
      <c r="I490" s="136"/>
      <c r="J490" s="136"/>
      <c r="K490" s="136"/>
      <c r="L490" s="136"/>
      <c r="M490" s="136"/>
      <c r="N490" s="136"/>
      <c r="O490" s="136"/>
    </row>
    <row r="491" spans="2:15">
      <c r="B491" s="135"/>
      <c r="C491" s="135"/>
      <c r="D491" s="135"/>
      <c r="E491" s="135"/>
      <c r="F491" s="135"/>
      <c r="G491" s="135"/>
      <c r="H491" s="136"/>
      <c r="I491" s="136"/>
      <c r="J491" s="136"/>
      <c r="K491" s="136"/>
      <c r="L491" s="136"/>
      <c r="M491" s="136"/>
      <c r="N491" s="136"/>
      <c r="O491" s="136"/>
    </row>
    <row r="492" spans="2:15">
      <c r="B492" s="135"/>
      <c r="C492" s="135"/>
      <c r="D492" s="135"/>
      <c r="E492" s="135"/>
      <c r="F492" s="135"/>
      <c r="G492" s="135"/>
      <c r="H492" s="136"/>
      <c r="I492" s="136"/>
      <c r="J492" s="136"/>
      <c r="K492" s="136"/>
      <c r="L492" s="136"/>
      <c r="M492" s="136"/>
      <c r="N492" s="136"/>
      <c r="O492" s="136"/>
    </row>
    <row r="493" spans="2:15">
      <c r="B493" s="135"/>
      <c r="C493" s="135"/>
      <c r="D493" s="135"/>
      <c r="E493" s="135"/>
      <c r="F493" s="135"/>
      <c r="G493" s="135"/>
      <c r="H493" s="136"/>
      <c r="I493" s="136"/>
      <c r="J493" s="136"/>
      <c r="K493" s="136"/>
      <c r="L493" s="136"/>
      <c r="M493" s="136"/>
      <c r="N493" s="136"/>
      <c r="O493" s="136"/>
    </row>
    <row r="494" spans="2:15">
      <c r="B494" s="135"/>
      <c r="C494" s="135"/>
      <c r="D494" s="135"/>
      <c r="E494" s="135"/>
      <c r="F494" s="135"/>
      <c r="G494" s="135"/>
      <c r="H494" s="136"/>
      <c r="I494" s="136"/>
      <c r="J494" s="136"/>
      <c r="K494" s="136"/>
      <c r="L494" s="136"/>
      <c r="M494" s="136"/>
      <c r="N494" s="136"/>
      <c r="O494" s="136"/>
    </row>
    <row r="495" spans="2:15">
      <c r="B495" s="135"/>
      <c r="C495" s="135"/>
      <c r="D495" s="135"/>
      <c r="E495" s="135"/>
      <c r="F495" s="135"/>
      <c r="G495" s="135"/>
      <c r="H495" s="136"/>
      <c r="I495" s="136"/>
      <c r="J495" s="136"/>
      <c r="K495" s="136"/>
      <c r="L495" s="136"/>
      <c r="M495" s="136"/>
      <c r="N495" s="136"/>
      <c r="O495" s="136"/>
    </row>
    <row r="496" spans="2:15">
      <c r="B496" s="135"/>
      <c r="C496" s="135"/>
      <c r="D496" s="135"/>
      <c r="E496" s="135"/>
      <c r="F496" s="135"/>
      <c r="G496" s="135"/>
      <c r="H496" s="136"/>
      <c r="I496" s="136"/>
      <c r="J496" s="136"/>
      <c r="K496" s="136"/>
      <c r="L496" s="136"/>
      <c r="M496" s="136"/>
      <c r="N496" s="136"/>
      <c r="O496" s="136"/>
    </row>
    <row r="497" spans="2:15">
      <c r="B497" s="135"/>
      <c r="C497" s="135"/>
      <c r="D497" s="135"/>
      <c r="E497" s="135"/>
      <c r="F497" s="135"/>
      <c r="G497" s="135"/>
      <c r="H497" s="136"/>
      <c r="I497" s="136"/>
      <c r="J497" s="136"/>
      <c r="K497" s="136"/>
      <c r="L497" s="136"/>
      <c r="M497" s="136"/>
      <c r="N497" s="136"/>
      <c r="O497" s="136"/>
    </row>
    <row r="498" spans="2:15">
      <c r="B498" s="135"/>
      <c r="C498" s="135"/>
      <c r="D498" s="135"/>
      <c r="E498" s="135"/>
      <c r="F498" s="135"/>
      <c r="G498" s="135"/>
      <c r="H498" s="136"/>
      <c r="I498" s="136"/>
      <c r="J498" s="136"/>
      <c r="K498" s="136"/>
      <c r="L498" s="136"/>
      <c r="M498" s="136"/>
      <c r="N498" s="136"/>
      <c r="O498" s="136"/>
    </row>
    <row r="499" spans="2:15">
      <c r="B499" s="135"/>
      <c r="C499" s="135"/>
      <c r="D499" s="135"/>
      <c r="E499" s="135"/>
      <c r="F499" s="135"/>
      <c r="G499" s="135"/>
      <c r="H499" s="136"/>
      <c r="I499" s="136"/>
      <c r="J499" s="136"/>
      <c r="K499" s="136"/>
      <c r="L499" s="136"/>
      <c r="M499" s="136"/>
      <c r="N499" s="136"/>
      <c r="O499" s="136"/>
    </row>
    <row r="500" spans="2:15">
      <c r="B500" s="135"/>
      <c r="C500" s="135"/>
      <c r="D500" s="135"/>
      <c r="E500" s="135"/>
      <c r="F500" s="135"/>
      <c r="G500" s="135"/>
      <c r="H500" s="136"/>
      <c r="I500" s="136"/>
      <c r="J500" s="136"/>
      <c r="K500" s="136"/>
      <c r="L500" s="136"/>
      <c r="M500" s="136"/>
      <c r="N500" s="136"/>
      <c r="O500" s="136"/>
    </row>
  </sheetData>
  <sheetProtection sheet="1" objects="1" scenarios="1"/>
  <autoFilter ref="B11:O258"/>
  <mergeCells count="2">
    <mergeCell ref="B6:O6"/>
    <mergeCell ref="B7:O7"/>
  </mergeCells>
  <phoneticPr fontId="5" type="noConversion"/>
  <dataValidations count="4">
    <dataValidation allowBlank="1" showInputMessage="1" showErrorMessage="1" sqref="A1 B34 K9 B36:I36 B219 B221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37:G36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55" zoomScaleNormal="5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59.28515625" style="2" bestFit="1" customWidth="1"/>
    <col min="4" max="4" width="9.7109375" style="2" bestFit="1" customWidth="1"/>
    <col min="5" max="5" width="11.28515625" style="2" bestFit="1" customWidth="1"/>
    <col min="6" max="6" width="21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56" t="s">
        <v>149</v>
      </c>
      <c r="C1" s="77" t="s" vm="1">
        <v>230</v>
      </c>
    </row>
    <row r="2" spans="2:14">
      <c r="B2" s="56" t="s">
        <v>148</v>
      </c>
      <c r="C2" s="77" t="s">
        <v>231</v>
      </c>
    </row>
    <row r="3" spans="2:14">
      <c r="B3" s="56" t="s">
        <v>150</v>
      </c>
      <c r="C3" s="77" t="s">
        <v>232</v>
      </c>
    </row>
    <row r="4" spans="2:14">
      <c r="B4" s="56" t="s">
        <v>151</v>
      </c>
      <c r="C4" s="77">
        <v>9453</v>
      </c>
    </row>
    <row r="6" spans="2:14" ht="26.25" customHeight="1">
      <c r="B6" s="166" t="s">
        <v>177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8"/>
    </row>
    <row r="7" spans="2:14" ht="26.25" customHeight="1">
      <c r="B7" s="166" t="s">
        <v>229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</row>
    <row r="8" spans="2:14" s="3" customFormat="1" ht="74.25" customHeight="1">
      <c r="B8" s="22" t="s">
        <v>118</v>
      </c>
      <c r="C8" s="30" t="s">
        <v>47</v>
      </c>
      <c r="D8" s="30" t="s">
        <v>122</v>
      </c>
      <c r="E8" s="30" t="s">
        <v>120</v>
      </c>
      <c r="F8" s="30" t="s">
        <v>68</v>
      </c>
      <c r="G8" s="30" t="s">
        <v>104</v>
      </c>
      <c r="H8" s="30" t="s">
        <v>206</v>
      </c>
      <c r="I8" s="30" t="s">
        <v>205</v>
      </c>
      <c r="J8" s="30" t="s">
        <v>221</v>
      </c>
      <c r="K8" s="30" t="s">
        <v>65</v>
      </c>
      <c r="L8" s="30" t="s">
        <v>62</v>
      </c>
      <c r="M8" s="30" t="s">
        <v>152</v>
      </c>
      <c r="N8" s="14" t="s">
        <v>154</v>
      </c>
    </row>
    <row r="9" spans="2:14" s="3" customFormat="1" ht="26.25" customHeight="1">
      <c r="B9" s="15"/>
      <c r="C9" s="16"/>
      <c r="D9" s="16"/>
      <c r="E9" s="16"/>
      <c r="F9" s="16"/>
      <c r="G9" s="16"/>
      <c r="H9" s="32" t="s">
        <v>213</v>
      </c>
      <c r="I9" s="32"/>
      <c r="J9" s="16" t="s">
        <v>209</v>
      </c>
      <c r="K9" s="32" t="s">
        <v>209</v>
      </c>
      <c r="L9" s="32" t="s">
        <v>20</v>
      </c>
      <c r="M9" s="17" t="s">
        <v>20</v>
      </c>
      <c r="N9" s="17" t="s">
        <v>20</v>
      </c>
    </row>
    <row r="10" spans="2:1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</row>
    <row r="11" spans="2:14" s="4" customFormat="1" ht="18" customHeight="1">
      <c r="B11" s="78" t="s">
        <v>224</v>
      </c>
      <c r="C11" s="79"/>
      <c r="D11" s="79"/>
      <c r="E11" s="79"/>
      <c r="F11" s="79"/>
      <c r="G11" s="79"/>
      <c r="H11" s="87"/>
      <c r="I11" s="89"/>
      <c r="J11" s="87">
        <v>6.4219500880000009</v>
      </c>
      <c r="K11" s="87">
        <v>26057.551416138995</v>
      </c>
      <c r="L11" s="79"/>
      <c r="M11" s="88">
        <v>1</v>
      </c>
      <c r="N11" s="88">
        <f>K11/'סכום נכסי הקרן'!$C$42</f>
        <v>0.14084850080429051</v>
      </c>
    </row>
    <row r="12" spans="2:14">
      <c r="B12" s="80" t="s">
        <v>201</v>
      </c>
      <c r="C12" s="81"/>
      <c r="D12" s="81"/>
      <c r="E12" s="81"/>
      <c r="F12" s="81"/>
      <c r="G12" s="81"/>
      <c r="H12" s="90"/>
      <c r="I12" s="92"/>
      <c r="J12" s="81"/>
      <c r="K12" s="90">
        <v>3178.0169873860004</v>
      </c>
      <c r="L12" s="81"/>
      <c r="M12" s="91">
        <v>0.12196145895034731</v>
      </c>
      <c r="N12" s="91">
        <f>K12/'סכום נכסי הקרן'!$C$42</f>
        <v>1.7178088649060438E-2</v>
      </c>
    </row>
    <row r="13" spans="2:14">
      <c r="B13" s="99" t="s">
        <v>225</v>
      </c>
      <c r="C13" s="81"/>
      <c r="D13" s="81"/>
      <c r="E13" s="81"/>
      <c r="F13" s="81"/>
      <c r="G13" s="81"/>
      <c r="H13" s="90"/>
      <c r="I13" s="92"/>
      <c r="J13" s="81"/>
      <c r="K13" s="90">
        <v>1634.1969264889999</v>
      </c>
      <c r="L13" s="81"/>
      <c r="M13" s="91">
        <v>6.2714907490380861E-2</v>
      </c>
      <c r="N13" s="91">
        <f>K13/'סכום נכסי הקרן'!$C$42</f>
        <v>8.8333006980999152E-3</v>
      </c>
    </row>
    <row r="14" spans="2:14">
      <c r="B14" s="86" t="s">
        <v>1577</v>
      </c>
      <c r="C14" s="83" t="s">
        <v>1578</v>
      </c>
      <c r="D14" s="96" t="s">
        <v>123</v>
      </c>
      <c r="E14" s="83" t="s">
        <v>1579</v>
      </c>
      <c r="F14" s="96" t="s">
        <v>1774</v>
      </c>
      <c r="G14" s="96" t="s">
        <v>136</v>
      </c>
      <c r="H14" s="93">
        <v>8389.75425</v>
      </c>
      <c r="I14" s="95">
        <v>1602</v>
      </c>
      <c r="J14" s="83"/>
      <c r="K14" s="93">
        <v>134.40386308499998</v>
      </c>
      <c r="L14" s="94">
        <v>1.2041931736868018E-4</v>
      </c>
      <c r="M14" s="94">
        <v>5.1579621177205342E-3</v>
      </c>
      <c r="N14" s="94">
        <f>K14/'סכום נכסי הקרן'!$C$42</f>
        <v>7.2649123148626061E-4</v>
      </c>
    </row>
    <row r="15" spans="2:14">
      <c r="B15" s="86" t="s">
        <v>1580</v>
      </c>
      <c r="C15" s="83" t="s">
        <v>1581</v>
      </c>
      <c r="D15" s="96" t="s">
        <v>123</v>
      </c>
      <c r="E15" s="83" t="s">
        <v>1579</v>
      </c>
      <c r="F15" s="96" t="s">
        <v>1774</v>
      </c>
      <c r="G15" s="96" t="s">
        <v>136</v>
      </c>
      <c r="H15" s="93">
        <v>14362.782273999999</v>
      </c>
      <c r="I15" s="95">
        <v>2462</v>
      </c>
      <c r="J15" s="83"/>
      <c r="K15" s="93">
        <v>353.61169957699997</v>
      </c>
      <c r="L15" s="94">
        <v>3.3392895572952817E-4</v>
      </c>
      <c r="M15" s="94">
        <v>1.3570411660321514E-2</v>
      </c>
      <c r="N15" s="94">
        <f>K15/'סכום נכסי הקרן'!$C$42</f>
        <v>1.9113721376533481E-3</v>
      </c>
    </row>
    <row r="16" spans="2:14">
      <c r="B16" s="86" t="s">
        <v>1582</v>
      </c>
      <c r="C16" s="83" t="s">
        <v>1583</v>
      </c>
      <c r="D16" s="96" t="s">
        <v>123</v>
      </c>
      <c r="E16" s="83" t="s">
        <v>1584</v>
      </c>
      <c r="F16" s="96" t="s">
        <v>1774</v>
      </c>
      <c r="G16" s="96" t="s">
        <v>136</v>
      </c>
      <c r="H16" s="93">
        <v>8.44252</v>
      </c>
      <c r="I16" s="95">
        <v>1235</v>
      </c>
      <c r="J16" s="83"/>
      <c r="K16" s="93">
        <v>0.104265122</v>
      </c>
      <c r="L16" s="94">
        <v>1.5542079955228607E-5</v>
      </c>
      <c r="M16" s="94">
        <v>4.0013399699337214E-6</v>
      </c>
      <c r="N16" s="94">
        <f>K16/'סכום נכסי הקרן'!$C$42</f>
        <v>5.6358273597344959E-7</v>
      </c>
    </row>
    <row r="17" spans="2:14">
      <c r="B17" s="86" t="s">
        <v>1585</v>
      </c>
      <c r="C17" s="83" t="s">
        <v>1586</v>
      </c>
      <c r="D17" s="96" t="s">
        <v>123</v>
      </c>
      <c r="E17" s="83" t="s">
        <v>1584</v>
      </c>
      <c r="F17" s="96" t="s">
        <v>1774</v>
      </c>
      <c r="G17" s="96" t="s">
        <v>136</v>
      </c>
      <c r="H17" s="93">
        <v>12030.591</v>
      </c>
      <c r="I17" s="95">
        <v>1600</v>
      </c>
      <c r="J17" s="83"/>
      <c r="K17" s="93">
        <v>192.48945600000002</v>
      </c>
      <c r="L17" s="94">
        <v>1.0715945898087542E-4</v>
      </c>
      <c r="M17" s="94">
        <v>7.3870891752622556E-3</v>
      </c>
      <c r="N17" s="94">
        <f>K17/'סכום נכסי הקרן'!$C$42</f>
        <v>1.0404604356432916E-3</v>
      </c>
    </row>
    <row r="18" spans="2:14">
      <c r="B18" s="86" t="s">
        <v>1587</v>
      </c>
      <c r="C18" s="83" t="s">
        <v>1588</v>
      </c>
      <c r="D18" s="96" t="s">
        <v>123</v>
      </c>
      <c r="E18" s="83" t="s">
        <v>1584</v>
      </c>
      <c r="F18" s="96" t="s">
        <v>1774</v>
      </c>
      <c r="G18" s="96" t="s">
        <v>136</v>
      </c>
      <c r="H18" s="93">
        <v>4854.4489999999996</v>
      </c>
      <c r="I18" s="95">
        <v>2436</v>
      </c>
      <c r="J18" s="83"/>
      <c r="K18" s="93">
        <v>118.25437764</v>
      </c>
      <c r="L18" s="94">
        <v>6.7748284615508491E-5</v>
      </c>
      <c r="M18" s="94">
        <v>4.5381999156972981E-3</v>
      </c>
      <c r="N18" s="94">
        <f>K18/'סכום נכסי הקרן'!$C$42</f>
        <v>6.3919865447612206E-4</v>
      </c>
    </row>
    <row r="19" spans="2:14">
      <c r="B19" s="86" t="s">
        <v>1589</v>
      </c>
      <c r="C19" s="83" t="s">
        <v>1590</v>
      </c>
      <c r="D19" s="96" t="s">
        <v>123</v>
      </c>
      <c r="E19" s="83" t="s">
        <v>1591</v>
      </c>
      <c r="F19" s="96" t="s">
        <v>1774</v>
      </c>
      <c r="G19" s="96" t="s">
        <v>136</v>
      </c>
      <c r="H19" s="93">
        <v>1.3090000000000003E-3</v>
      </c>
      <c r="I19" s="95">
        <v>16670</v>
      </c>
      <c r="J19" s="83"/>
      <c r="K19" s="93">
        <v>2.18144E-4</v>
      </c>
      <c r="L19" s="94">
        <v>1.1534130054762007E-10</v>
      </c>
      <c r="M19" s="94">
        <v>8.3716231243773132E-9</v>
      </c>
      <c r="N19" s="94">
        <f>K19/'סכום נכסי הקרן'!$C$42</f>
        <v>1.1791305663670752E-9</v>
      </c>
    </row>
    <row r="20" spans="2:14">
      <c r="B20" s="86" t="s">
        <v>1592</v>
      </c>
      <c r="C20" s="83" t="s">
        <v>1593</v>
      </c>
      <c r="D20" s="96" t="s">
        <v>123</v>
      </c>
      <c r="E20" s="83" t="s">
        <v>1591</v>
      </c>
      <c r="F20" s="96" t="s">
        <v>1774</v>
      </c>
      <c r="G20" s="96" t="s">
        <v>136</v>
      </c>
      <c r="H20" s="93">
        <v>279.13081799999998</v>
      </c>
      <c r="I20" s="95">
        <v>23880</v>
      </c>
      <c r="J20" s="83"/>
      <c r="K20" s="93">
        <v>66.656439219000006</v>
      </c>
      <c r="L20" s="94">
        <v>3.3967119661675678E-5</v>
      </c>
      <c r="M20" s="94">
        <v>2.5580469229244504E-3</v>
      </c>
      <c r="N20" s="94">
        <f>K20/'סכום נכסי הקרן'!$C$42</f>
        <v>3.6029707408093733E-4</v>
      </c>
    </row>
    <row r="21" spans="2:14">
      <c r="B21" s="86" t="s">
        <v>1594</v>
      </c>
      <c r="C21" s="83" t="s">
        <v>1595</v>
      </c>
      <c r="D21" s="96" t="s">
        <v>123</v>
      </c>
      <c r="E21" s="83" t="s">
        <v>1591</v>
      </c>
      <c r="F21" s="96" t="s">
        <v>1774</v>
      </c>
      <c r="G21" s="96" t="s">
        <v>136</v>
      </c>
      <c r="H21" s="93">
        <v>1588.2490749999999</v>
      </c>
      <c r="I21" s="95">
        <v>16010</v>
      </c>
      <c r="J21" s="83"/>
      <c r="K21" s="93">
        <v>254.27867690799999</v>
      </c>
      <c r="L21" s="94">
        <v>1.0815727108065265E-4</v>
      </c>
      <c r="M21" s="94">
        <v>9.7583488504798671E-3</v>
      </c>
      <c r="N21" s="94">
        <f>K21/'סכום נכסי הקרן'!$C$42</f>
        <v>1.374448805915361E-3</v>
      </c>
    </row>
    <row r="22" spans="2:14">
      <c r="B22" s="86" t="s">
        <v>1596</v>
      </c>
      <c r="C22" s="83" t="s">
        <v>1597</v>
      </c>
      <c r="D22" s="96" t="s">
        <v>123</v>
      </c>
      <c r="E22" s="83" t="s">
        <v>1598</v>
      </c>
      <c r="F22" s="96" t="s">
        <v>1774</v>
      </c>
      <c r="G22" s="96" t="s">
        <v>136</v>
      </c>
      <c r="H22" s="93">
        <v>8548.0514999999996</v>
      </c>
      <c r="I22" s="95">
        <v>1603</v>
      </c>
      <c r="J22" s="83"/>
      <c r="K22" s="93">
        <v>137.025265545</v>
      </c>
      <c r="L22" s="94">
        <v>4.6098205692621686E-5</v>
      </c>
      <c r="M22" s="94">
        <v>5.2585626084625924E-3</v>
      </c>
      <c r="N22" s="94">
        <f>K22/'סכום נכסי הקרן'!$C$42</f>
        <v>7.4066065978745555E-4</v>
      </c>
    </row>
    <row r="23" spans="2:14">
      <c r="B23" s="86" t="s">
        <v>1599</v>
      </c>
      <c r="C23" s="83" t="s">
        <v>1600</v>
      </c>
      <c r="D23" s="96" t="s">
        <v>123</v>
      </c>
      <c r="E23" s="83" t="s">
        <v>1598</v>
      </c>
      <c r="F23" s="96" t="s">
        <v>1774</v>
      </c>
      <c r="G23" s="96" t="s">
        <v>136</v>
      </c>
      <c r="H23" s="93">
        <v>2.4910000000000002E-3</v>
      </c>
      <c r="I23" s="95">
        <v>1672</v>
      </c>
      <c r="J23" s="83"/>
      <c r="K23" s="93">
        <v>4.1643000000000001E-5</v>
      </c>
      <c r="L23" s="94">
        <v>3.1400110902519358E-11</v>
      </c>
      <c r="M23" s="94">
        <v>1.5981163899462944E-9</v>
      </c>
      <c r="N23" s="94">
        <f>K23/'סכום נכסי הקרן'!$C$42</f>
        <v>2.2509229763470051E-10</v>
      </c>
    </row>
    <row r="24" spans="2:14">
      <c r="B24" s="86" t="s">
        <v>1601</v>
      </c>
      <c r="C24" s="83" t="s">
        <v>1602</v>
      </c>
      <c r="D24" s="96" t="s">
        <v>123</v>
      </c>
      <c r="E24" s="83" t="s">
        <v>1598</v>
      </c>
      <c r="F24" s="96" t="s">
        <v>1774</v>
      </c>
      <c r="G24" s="96" t="s">
        <v>136</v>
      </c>
      <c r="H24" s="93">
        <v>15555.3431</v>
      </c>
      <c r="I24" s="95">
        <v>2426</v>
      </c>
      <c r="J24" s="83"/>
      <c r="K24" s="93">
        <v>377.37262360599993</v>
      </c>
      <c r="L24" s="94">
        <v>1.936630912471928E-4</v>
      </c>
      <c r="M24" s="94">
        <v>1.4482274929802905E-2</v>
      </c>
      <c r="N24" s="94">
        <f>K24/'סכום נכסי הקרן'!$C$42</f>
        <v>2.0398067120983008E-3</v>
      </c>
    </row>
    <row r="25" spans="2:14">
      <c r="B25" s="82"/>
      <c r="C25" s="83"/>
      <c r="D25" s="83"/>
      <c r="E25" s="83"/>
      <c r="F25" s="83"/>
      <c r="G25" s="83"/>
      <c r="H25" s="93"/>
      <c r="I25" s="95"/>
      <c r="J25" s="83"/>
      <c r="K25" s="83"/>
      <c r="L25" s="83"/>
      <c r="M25" s="94"/>
      <c r="N25" s="83"/>
    </row>
    <row r="26" spans="2:14">
      <c r="B26" s="99" t="s">
        <v>226</v>
      </c>
      <c r="C26" s="81"/>
      <c r="D26" s="81"/>
      <c r="E26" s="81"/>
      <c r="F26" s="81"/>
      <c r="G26" s="81"/>
      <c r="H26" s="90"/>
      <c r="I26" s="92"/>
      <c r="J26" s="81"/>
      <c r="K26" s="90">
        <v>1543.8200608969998</v>
      </c>
      <c r="L26" s="81"/>
      <c r="M26" s="91">
        <v>5.9246551459966421E-2</v>
      </c>
      <c r="N26" s="91">
        <f>K26/'סכום נכסי הקרן'!$C$42</f>
        <v>8.3447879509605197E-3</v>
      </c>
    </row>
    <row r="27" spans="2:14">
      <c r="B27" s="86" t="s">
        <v>1603</v>
      </c>
      <c r="C27" s="83" t="s">
        <v>1604</v>
      </c>
      <c r="D27" s="96" t="s">
        <v>123</v>
      </c>
      <c r="E27" s="83" t="s">
        <v>1579</v>
      </c>
      <c r="F27" s="96" t="s">
        <v>1738</v>
      </c>
      <c r="G27" s="96" t="s">
        <v>136</v>
      </c>
      <c r="H27" s="93">
        <v>3011.057123</v>
      </c>
      <c r="I27" s="95">
        <v>358.97</v>
      </c>
      <c r="J27" s="83"/>
      <c r="K27" s="93">
        <v>10.808791753</v>
      </c>
      <c r="L27" s="94">
        <v>2.0486156339364357E-5</v>
      </c>
      <c r="M27" s="94">
        <v>4.1480458314688273E-4</v>
      </c>
      <c r="N27" s="94">
        <f>K27/'סכום נכסי הקרן'!$C$42</f>
        <v>5.8424603662987106E-5</v>
      </c>
    </row>
    <row r="28" spans="2:14">
      <c r="B28" s="86" t="s">
        <v>1605</v>
      </c>
      <c r="C28" s="83" t="s">
        <v>1606</v>
      </c>
      <c r="D28" s="96" t="s">
        <v>123</v>
      </c>
      <c r="E28" s="83" t="s">
        <v>1579</v>
      </c>
      <c r="F28" s="96" t="s">
        <v>1738</v>
      </c>
      <c r="G28" s="96" t="s">
        <v>136</v>
      </c>
      <c r="H28" s="93">
        <v>11961.989415</v>
      </c>
      <c r="I28" s="95">
        <v>330.01</v>
      </c>
      <c r="J28" s="83"/>
      <c r="K28" s="93">
        <v>39.475761276999997</v>
      </c>
      <c r="L28" s="94">
        <v>4.3610595229371442E-4</v>
      </c>
      <c r="M28" s="94">
        <v>1.5149451553053562E-3</v>
      </c>
      <c r="N28" s="94">
        <f>K28/'סכום נכסי הקרן'!$C$42</f>
        <v>2.1337775392548251E-4</v>
      </c>
    </row>
    <row r="29" spans="2:14">
      <c r="B29" s="86" t="s">
        <v>1607</v>
      </c>
      <c r="C29" s="83" t="s">
        <v>1608</v>
      </c>
      <c r="D29" s="96" t="s">
        <v>123</v>
      </c>
      <c r="E29" s="83" t="s">
        <v>1579</v>
      </c>
      <c r="F29" s="96" t="s">
        <v>1738</v>
      </c>
      <c r="G29" s="96" t="s">
        <v>136</v>
      </c>
      <c r="H29" s="93">
        <v>77580.896890999997</v>
      </c>
      <c r="I29" s="95">
        <v>344.97</v>
      </c>
      <c r="J29" s="83"/>
      <c r="K29" s="93">
        <v>267.63082001099997</v>
      </c>
      <c r="L29" s="94">
        <v>3.3202996554627619E-4</v>
      </c>
      <c r="M29" s="94">
        <v>1.0270758588822749E-2</v>
      </c>
      <c r="N29" s="94">
        <f>K29/'סכום נכסי הקרן'!$C$42</f>
        <v>1.4466209493584747E-3</v>
      </c>
    </row>
    <row r="30" spans="2:14">
      <c r="B30" s="86" t="s">
        <v>1609</v>
      </c>
      <c r="C30" s="83" t="s">
        <v>1610</v>
      </c>
      <c r="D30" s="96" t="s">
        <v>123</v>
      </c>
      <c r="E30" s="83" t="s">
        <v>1579</v>
      </c>
      <c r="F30" s="96" t="s">
        <v>1738</v>
      </c>
      <c r="G30" s="96" t="s">
        <v>136</v>
      </c>
      <c r="H30" s="93">
        <v>1204.0168639999999</v>
      </c>
      <c r="I30" s="95">
        <v>383.04</v>
      </c>
      <c r="J30" s="83"/>
      <c r="K30" s="93">
        <v>4.6118662029999999</v>
      </c>
      <c r="L30" s="94">
        <v>8.4404859680533612E-6</v>
      </c>
      <c r="M30" s="94">
        <v>1.769877042300911E-4</v>
      </c>
      <c r="N30" s="94">
        <f>K30/'סכום נכסי הקרן'!$C$42</f>
        <v>2.4928452801601521E-5</v>
      </c>
    </row>
    <row r="31" spans="2:14">
      <c r="B31" s="86" t="s">
        <v>1611</v>
      </c>
      <c r="C31" s="83" t="s">
        <v>1612</v>
      </c>
      <c r="D31" s="96" t="s">
        <v>123</v>
      </c>
      <c r="E31" s="83" t="s">
        <v>1584</v>
      </c>
      <c r="F31" s="96" t="s">
        <v>1738</v>
      </c>
      <c r="G31" s="96" t="s">
        <v>136</v>
      </c>
      <c r="H31" s="93">
        <v>62872.936081</v>
      </c>
      <c r="I31" s="95">
        <v>345.66</v>
      </c>
      <c r="J31" s="83"/>
      <c r="K31" s="93">
        <v>217.326590082</v>
      </c>
      <c r="L31" s="94">
        <v>1.6272047123438803E-4</v>
      </c>
      <c r="M31" s="94">
        <v>8.3402537180602733E-3</v>
      </c>
      <c r="N31" s="94">
        <f>K31/'סכום נכסי הקרן'!$C$42</f>
        <v>1.1747122325161995E-3</v>
      </c>
    </row>
    <row r="32" spans="2:14">
      <c r="B32" s="86" t="s">
        <v>1613</v>
      </c>
      <c r="C32" s="83" t="s">
        <v>1614</v>
      </c>
      <c r="D32" s="96" t="s">
        <v>123</v>
      </c>
      <c r="E32" s="83" t="s">
        <v>1584</v>
      </c>
      <c r="F32" s="96" t="s">
        <v>1738</v>
      </c>
      <c r="G32" s="96" t="s">
        <v>136</v>
      </c>
      <c r="H32" s="93">
        <v>6525.9078319999999</v>
      </c>
      <c r="I32" s="95">
        <v>355.06</v>
      </c>
      <c r="J32" s="83"/>
      <c r="K32" s="93">
        <v>23.170888350000002</v>
      </c>
      <c r="L32" s="94">
        <v>2.4732817490786195E-5</v>
      </c>
      <c r="M32" s="94">
        <v>8.8921971139808975E-4</v>
      </c>
      <c r="N32" s="94">
        <f>K32/'סכום נכסי הקרן'!$C$42</f>
        <v>1.2524526323604484E-4</v>
      </c>
    </row>
    <row r="33" spans="2:14">
      <c r="B33" s="86" t="s">
        <v>1615</v>
      </c>
      <c r="C33" s="83" t="s">
        <v>1616</v>
      </c>
      <c r="D33" s="96" t="s">
        <v>123</v>
      </c>
      <c r="E33" s="83" t="s">
        <v>1584</v>
      </c>
      <c r="F33" s="96" t="s">
        <v>1738</v>
      </c>
      <c r="G33" s="96" t="s">
        <v>136</v>
      </c>
      <c r="H33" s="93">
        <v>6120.6441539999996</v>
      </c>
      <c r="I33" s="95">
        <v>331.05</v>
      </c>
      <c r="J33" s="83"/>
      <c r="K33" s="93">
        <v>20.262392493</v>
      </c>
      <c r="L33" s="94">
        <v>1.1863856788236045E-4</v>
      </c>
      <c r="M33" s="94">
        <v>7.7760155470518592E-4</v>
      </c>
      <c r="N33" s="94">
        <f>K33/'סכום נכסי הקרן'!$C$42</f>
        <v>1.0952401320331094E-4</v>
      </c>
    </row>
    <row r="34" spans="2:14">
      <c r="B34" s="86" t="s">
        <v>1617</v>
      </c>
      <c r="C34" s="83" t="s">
        <v>1618</v>
      </c>
      <c r="D34" s="96" t="s">
        <v>123</v>
      </c>
      <c r="E34" s="83" t="s">
        <v>1584</v>
      </c>
      <c r="F34" s="96" t="s">
        <v>1738</v>
      </c>
      <c r="G34" s="96" t="s">
        <v>136</v>
      </c>
      <c r="H34" s="93">
        <v>28670.727052999999</v>
      </c>
      <c r="I34" s="95">
        <v>380.44</v>
      </c>
      <c r="J34" s="83"/>
      <c r="K34" s="93">
        <v>109.07491399900002</v>
      </c>
      <c r="L34" s="94">
        <v>1.1947334739099349E-4</v>
      </c>
      <c r="M34" s="94">
        <v>4.1859233915372196E-3</v>
      </c>
      <c r="N34" s="94">
        <f>K34/'סכום נכסי הקרן'!$C$42</f>
        <v>5.8958103417962857E-4</v>
      </c>
    </row>
    <row r="35" spans="2:14">
      <c r="B35" s="86" t="s">
        <v>1619</v>
      </c>
      <c r="C35" s="83" t="s">
        <v>1620</v>
      </c>
      <c r="D35" s="96" t="s">
        <v>123</v>
      </c>
      <c r="E35" s="83" t="s">
        <v>1591</v>
      </c>
      <c r="F35" s="96" t="s">
        <v>1738</v>
      </c>
      <c r="G35" s="96" t="s">
        <v>136</v>
      </c>
      <c r="H35" s="93">
        <v>60.213408999999999</v>
      </c>
      <c r="I35" s="95">
        <v>3556.21</v>
      </c>
      <c r="J35" s="83"/>
      <c r="K35" s="93">
        <v>2.1413152929999999</v>
      </c>
      <c r="L35" s="94">
        <v>2.6084170642245073E-6</v>
      </c>
      <c r="M35" s="94">
        <v>8.2176381763704613E-5</v>
      </c>
      <c r="N35" s="94">
        <f>K35/'סכום נכסי הקרן'!$C$42</f>
        <v>1.1574420172938834E-5</v>
      </c>
    </row>
    <row r="36" spans="2:14">
      <c r="B36" s="86" t="s">
        <v>1621</v>
      </c>
      <c r="C36" s="83" t="s">
        <v>1622</v>
      </c>
      <c r="D36" s="96" t="s">
        <v>123</v>
      </c>
      <c r="E36" s="83" t="s">
        <v>1591</v>
      </c>
      <c r="F36" s="96" t="s">
        <v>1738</v>
      </c>
      <c r="G36" s="96" t="s">
        <v>136</v>
      </c>
      <c r="H36" s="93">
        <v>266.79029400000002</v>
      </c>
      <c r="I36" s="95">
        <v>3292.1</v>
      </c>
      <c r="J36" s="83"/>
      <c r="K36" s="93">
        <v>8.7830032689999999</v>
      </c>
      <c r="L36" s="94">
        <v>4.2820602274100668E-5</v>
      </c>
      <c r="M36" s="94">
        <v>3.3706172651203759E-4</v>
      </c>
      <c r="N36" s="94">
        <f>K36/'סכום נכסי הקרן'!$C$42</f>
        <v>4.7474638857726283E-5</v>
      </c>
    </row>
    <row r="37" spans="2:14">
      <c r="B37" s="86" t="s">
        <v>1623</v>
      </c>
      <c r="C37" s="83" t="s">
        <v>1624</v>
      </c>
      <c r="D37" s="96" t="s">
        <v>123</v>
      </c>
      <c r="E37" s="83" t="s">
        <v>1591</v>
      </c>
      <c r="F37" s="96" t="s">
        <v>1738</v>
      </c>
      <c r="G37" s="96" t="s">
        <v>136</v>
      </c>
      <c r="H37" s="93">
        <v>4193.1333839999998</v>
      </c>
      <c r="I37" s="95">
        <v>3438.64</v>
      </c>
      <c r="J37" s="83"/>
      <c r="K37" s="93">
        <v>144.186761808</v>
      </c>
      <c r="L37" s="94">
        <v>1.0055745099934691E-4</v>
      </c>
      <c r="M37" s="94">
        <v>5.5333964233760099E-3</v>
      </c>
      <c r="N37" s="94">
        <f>K37/'סכום נכסי הקרן'!$C$42</f>
        <v>7.7937059058833425E-4</v>
      </c>
    </row>
    <row r="38" spans="2:14">
      <c r="B38" s="86" t="s">
        <v>1625</v>
      </c>
      <c r="C38" s="83" t="s">
        <v>1626</v>
      </c>
      <c r="D38" s="96" t="s">
        <v>123</v>
      </c>
      <c r="E38" s="83" t="s">
        <v>1591</v>
      </c>
      <c r="F38" s="96" t="s">
        <v>1738</v>
      </c>
      <c r="G38" s="96" t="s">
        <v>136</v>
      </c>
      <c r="H38" s="93">
        <v>3304.8493010000002</v>
      </c>
      <c r="I38" s="95">
        <v>3819.31</v>
      </c>
      <c r="J38" s="83"/>
      <c r="K38" s="93">
        <v>126.22243983600001</v>
      </c>
      <c r="L38" s="94">
        <v>1.9244670197404582E-4</v>
      </c>
      <c r="M38" s="94">
        <v>4.8439869817477523E-3</v>
      </c>
      <c r="N38" s="94">
        <f>K38/'סכום נכסי הקרן'!$C$42</f>
        <v>6.8226830429467115E-4</v>
      </c>
    </row>
    <row r="39" spans="2:14">
      <c r="B39" s="86" t="s">
        <v>1627</v>
      </c>
      <c r="C39" s="83" t="s">
        <v>1628</v>
      </c>
      <c r="D39" s="96" t="s">
        <v>123</v>
      </c>
      <c r="E39" s="83" t="s">
        <v>1598</v>
      </c>
      <c r="F39" s="96" t="s">
        <v>1738</v>
      </c>
      <c r="G39" s="96" t="s">
        <v>136</v>
      </c>
      <c r="H39" s="93">
        <v>8417.7120070000001</v>
      </c>
      <c r="I39" s="95">
        <v>356.06</v>
      </c>
      <c r="J39" s="83"/>
      <c r="K39" s="93">
        <v>29.972105380000002</v>
      </c>
      <c r="L39" s="94">
        <v>2.5243689579922297E-5</v>
      </c>
      <c r="M39" s="94">
        <v>1.1502272374462818E-3</v>
      </c>
      <c r="N39" s="94">
        <f>K39/'סכום נכסי הקרן'!$C$42</f>
        <v>1.6200778197856947E-4</v>
      </c>
    </row>
    <row r="40" spans="2:14">
      <c r="B40" s="86" t="s">
        <v>1629</v>
      </c>
      <c r="C40" s="83" t="s">
        <v>1630</v>
      </c>
      <c r="D40" s="96" t="s">
        <v>123</v>
      </c>
      <c r="E40" s="83" t="s">
        <v>1598</v>
      </c>
      <c r="F40" s="96" t="s">
        <v>1738</v>
      </c>
      <c r="G40" s="96" t="s">
        <v>136</v>
      </c>
      <c r="H40" s="93">
        <v>5405.1075390000005</v>
      </c>
      <c r="I40" s="95">
        <v>330.15</v>
      </c>
      <c r="J40" s="83"/>
      <c r="K40" s="93">
        <v>17.844962508000002</v>
      </c>
      <c r="L40" s="94">
        <v>1.2378820035874734E-4</v>
      </c>
      <c r="M40" s="94">
        <v>6.8482883226501294E-4</v>
      </c>
      <c r="N40" s="94">
        <f>K40/'סכום נכסי הקרן'!$C$42</f>
        <v>9.6457114332080019E-5</v>
      </c>
    </row>
    <row r="41" spans="2:14">
      <c r="B41" s="86" t="s">
        <v>1631</v>
      </c>
      <c r="C41" s="83" t="s">
        <v>1632</v>
      </c>
      <c r="D41" s="96" t="s">
        <v>123</v>
      </c>
      <c r="E41" s="83" t="s">
        <v>1598</v>
      </c>
      <c r="F41" s="96" t="s">
        <v>1738</v>
      </c>
      <c r="G41" s="96" t="s">
        <v>136</v>
      </c>
      <c r="H41" s="93">
        <v>135375.296783</v>
      </c>
      <c r="I41" s="95">
        <v>344.97</v>
      </c>
      <c r="J41" s="83"/>
      <c r="K41" s="93">
        <v>467.00416130999997</v>
      </c>
      <c r="L41" s="94">
        <v>3.4367545115526245E-4</v>
      </c>
      <c r="M41" s="94">
        <v>1.792202781650299E-2</v>
      </c>
      <c r="N41" s="94">
        <f>K41/'סכום נכסי הקרן'!$C$42</f>
        <v>2.5242907493272385E-3</v>
      </c>
    </row>
    <row r="42" spans="2:14">
      <c r="B42" s="86" t="s">
        <v>1633</v>
      </c>
      <c r="C42" s="83" t="s">
        <v>1634</v>
      </c>
      <c r="D42" s="96" t="s">
        <v>123</v>
      </c>
      <c r="E42" s="83" t="s">
        <v>1598</v>
      </c>
      <c r="F42" s="96" t="s">
        <v>1738</v>
      </c>
      <c r="G42" s="96" t="s">
        <v>136</v>
      </c>
      <c r="H42" s="93">
        <v>14412.406783</v>
      </c>
      <c r="I42" s="95">
        <v>383.72</v>
      </c>
      <c r="J42" s="83"/>
      <c r="K42" s="93">
        <v>55.303287324999999</v>
      </c>
      <c r="L42" s="94">
        <v>7.0179928588825238E-5</v>
      </c>
      <c r="M42" s="94">
        <v>2.1223516531467873E-3</v>
      </c>
      <c r="N42" s="94">
        <f>K42/'סכום נכסי הקרן'!$C$42</f>
        <v>2.9893004852523259E-4</v>
      </c>
    </row>
    <row r="43" spans="2:14">
      <c r="B43" s="82"/>
      <c r="C43" s="83"/>
      <c r="D43" s="83"/>
      <c r="E43" s="83"/>
      <c r="F43" s="83"/>
      <c r="G43" s="83"/>
      <c r="H43" s="93"/>
      <c r="I43" s="95"/>
      <c r="J43" s="83"/>
      <c r="K43" s="83"/>
      <c r="L43" s="83"/>
      <c r="M43" s="94"/>
      <c r="N43" s="83"/>
    </row>
    <row r="44" spans="2:14">
      <c r="B44" s="80" t="s">
        <v>200</v>
      </c>
      <c r="C44" s="81"/>
      <c r="D44" s="81"/>
      <c r="E44" s="81"/>
      <c r="F44" s="81"/>
      <c r="G44" s="81"/>
      <c r="H44" s="90"/>
      <c r="I44" s="92"/>
      <c r="J44" s="90">
        <v>6.421950088</v>
      </c>
      <c r="K44" s="90">
        <v>22879.534428753002</v>
      </c>
      <c r="L44" s="81"/>
      <c r="M44" s="91">
        <v>0.87803854104965295</v>
      </c>
      <c r="N44" s="91">
        <f>K44/'סכום נכסי הקרן'!$C$42</f>
        <v>0.12367041215523013</v>
      </c>
    </row>
    <row r="45" spans="2:14">
      <c r="B45" s="99" t="s">
        <v>227</v>
      </c>
      <c r="C45" s="81"/>
      <c r="D45" s="81"/>
      <c r="E45" s="81"/>
      <c r="F45" s="81"/>
      <c r="G45" s="81"/>
      <c r="H45" s="90"/>
      <c r="I45" s="92"/>
      <c r="J45" s="90">
        <v>3.7977226630000001</v>
      </c>
      <c r="K45" s="90">
        <v>22033.742542556003</v>
      </c>
      <c r="L45" s="81"/>
      <c r="M45" s="91">
        <v>0.84557993153989108</v>
      </c>
      <c r="N45" s="91">
        <f>K45/'סכום נכסי הקרן'!$C$42</f>
        <v>0.11909866566758827</v>
      </c>
    </row>
    <row r="46" spans="2:14">
      <c r="B46" s="86" t="s">
        <v>1635</v>
      </c>
      <c r="C46" s="83" t="s">
        <v>1636</v>
      </c>
      <c r="D46" s="96" t="s">
        <v>30</v>
      </c>
      <c r="E46" s="83"/>
      <c r="F46" s="96" t="s">
        <v>1774</v>
      </c>
      <c r="G46" s="96" t="s">
        <v>135</v>
      </c>
      <c r="H46" s="93">
        <v>83.174068999999974</v>
      </c>
      <c r="I46" s="95">
        <v>501.76</v>
      </c>
      <c r="J46" s="83"/>
      <c r="K46" s="93">
        <v>1.4423069960000008</v>
      </c>
      <c r="L46" s="94">
        <v>1.4542322377793444E-7</v>
      </c>
      <c r="M46" s="94">
        <v>5.5350826060605759E-5</v>
      </c>
      <c r="N46" s="94">
        <f>K46/'סכום נכסי הקרן'!$C$42</f>
        <v>7.7960808689153744E-6</v>
      </c>
    </row>
    <row r="47" spans="2:14">
      <c r="B47" s="86" t="s">
        <v>1637</v>
      </c>
      <c r="C47" s="83" t="s">
        <v>1638</v>
      </c>
      <c r="D47" s="96" t="s">
        <v>30</v>
      </c>
      <c r="E47" s="83"/>
      <c r="F47" s="96" t="s">
        <v>1774</v>
      </c>
      <c r="G47" s="96" t="s">
        <v>135</v>
      </c>
      <c r="H47" s="93">
        <v>2486.6532829999992</v>
      </c>
      <c r="I47" s="95">
        <v>6612.3</v>
      </c>
      <c r="J47" s="83"/>
      <c r="K47" s="93">
        <v>568.2527141569999</v>
      </c>
      <c r="L47" s="94">
        <v>4.7023755318779365E-5</v>
      </c>
      <c r="M47" s="94">
        <v>2.1807602145036818E-2</v>
      </c>
      <c r="N47" s="94">
        <f>K47/'סכום נכסי הקרן'!$C$42</f>
        <v>3.0715680682648658E-3</v>
      </c>
    </row>
    <row r="48" spans="2:14">
      <c r="B48" s="86" t="s">
        <v>1639</v>
      </c>
      <c r="C48" s="83" t="s">
        <v>1640</v>
      </c>
      <c r="D48" s="96" t="s">
        <v>1405</v>
      </c>
      <c r="E48" s="83"/>
      <c r="F48" s="96" t="s">
        <v>1774</v>
      </c>
      <c r="G48" s="96" t="s">
        <v>135</v>
      </c>
      <c r="H48" s="93">
        <v>49.413015000000001</v>
      </c>
      <c r="I48" s="95">
        <v>6298</v>
      </c>
      <c r="J48" s="83"/>
      <c r="K48" s="93">
        <v>10.755181501999999</v>
      </c>
      <c r="L48" s="94">
        <v>2.2916520007491452E-7</v>
      </c>
      <c r="M48" s="94">
        <v>4.1274720445677311E-4</v>
      </c>
      <c r="N48" s="94">
        <f>K48/'סכום נכסי הקרן'!$C$42</f>
        <v>5.8134824958898471E-5</v>
      </c>
    </row>
    <row r="49" spans="2:14">
      <c r="B49" s="86" t="s">
        <v>1641</v>
      </c>
      <c r="C49" s="83" t="s">
        <v>1642</v>
      </c>
      <c r="D49" s="96" t="s">
        <v>125</v>
      </c>
      <c r="E49" s="83"/>
      <c r="F49" s="96" t="s">
        <v>1774</v>
      </c>
      <c r="G49" s="96" t="s">
        <v>144</v>
      </c>
      <c r="H49" s="93">
        <v>31137.903719000002</v>
      </c>
      <c r="I49" s="95">
        <f>180500/100</f>
        <v>1805</v>
      </c>
      <c r="J49" s="83"/>
      <c r="K49" s="93">
        <v>1789.926119646</v>
      </c>
      <c r="L49" s="94">
        <v>1.0925862327376909E-5</v>
      </c>
      <c r="M49" s="94">
        <v>6.8691263083813472E-2</v>
      </c>
      <c r="N49" s="94">
        <f>K49/'סכום נכסי הקרן'!$C$42</f>
        <v>9.6750614237082339E-3</v>
      </c>
    </row>
    <row r="50" spans="2:14">
      <c r="B50" s="86" t="s">
        <v>1643</v>
      </c>
      <c r="C50" s="83" t="s">
        <v>1644</v>
      </c>
      <c r="D50" s="96" t="s">
        <v>30</v>
      </c>
      <c r="E50" s="83"/>
      <c r="F50" s="96" t="s">
        <v>1774</v>
      </c>
      <c r="G50" s="96" t="s">
        <v>137</v>
      </c>
      <c r="H50" s="93">
        <v>1144.7549590000001</v>
      </c>
      <c r="I50" s="95">
        <v>1028.4000000000001</v>
      </c>
      <c r="J50" s="83"/>
      <c r="K50" s="93">
        <v>45.656730007</v>
      </c>
      <c r="L50" s="94">
        <v>2.7085628972901549E-5</v>
      </c>
      <c r="M50" s="94">
        <v>1.752149665863158E-3</v>
      </c>
      <c r="N50" s="94">
        <f>K50/'סכום נכסי הקרן'!$C$42</f>
        <v>2.4678765362156436E-4</v>
      </c>
    </row>
    <row r="51" spans="2:14">
      <c r="B51" s="86" t="s">
        <v>1645</v>
      </c>
      <c r="C51" s="83" t="s">
        <v>1646</v>
      </c>
      <c r="D51" s="96" t="s">
        <v>1405</v>
      </c>
      <c r="E51" s="83"/>
      <c r="F51" s="96" t="s">
        <v>1774</v>
      </c>
      <c r="G51" s="96" t="s">
        <v>135</v>
      </c>
      <c r="H51" s="93">
        <v>9259.2156849999992</v>
      </c>
      <c r="I51" s="95">
        <v>3078</v>
      </c>
      <c r="J51" s="83"/>
      <c r="K51" s="93">
        <v>984.9553647209998</v>
      </c>
      <c r="L51" s="94">
        <v>1.167183796837896E-5</v>
      </c>
      <c r="M51" s="94">
        <v>3.7799229443751886E-2</v>
      </c>
      <c r="N51" s="94">
        <f>K51/'סכום נכסי הקרן'!$C$42</f>
        <v>5.3239647987098496E-3</v>
      </c>
    </row>
    <row r="52" spans="2:14">
      <c r="B52" s="86" t="s">
        <v>1647</v>
      </c>
      <c r="C52" s="83" t="s">
        <v>1648</v>
      </c>
      <c r="D52" s="96" t="s">
        <v>1405</v>
      </c>
      <c r="E52" s="83"/>
      <c r="F52" s="96" t="s">
        <v>1774</v>
      </c>
      <c r="G52" s="96" t="s">
        <v>135</v>
      </c>
      <c r="H52" s="93">
        <v>1471.9877100000001</v>
      </c>
      <c r="I52" s="95">
        <v>10186</v>
      </c>
      <c r="J52" s="93">
        <v>3.3857281170000002</v>
      </c>
      <c r="K52" s="93">
        <v>521.56685321099997</v>
      </c>
      <c r="L52" s="94">
        <v>7.4752318920593508E-6</v>
      </c>
      <c r="M52" s="94">
        <v>2.0015957941772015E-2</v>
      </c>
      <c r="N52" s="94">
        <f>K52/'סכום נכסי הקרן'!$C$42</f>
        <v>2.8192176682603209E-3</v>
      </c>
    </row>
    <row r="53" spans="2:14">
      <c r="B53" s="86" t="s">
        <v>1649</v>
      </c>
      <c r="C53" s="83" t="s">
        <v>1650</v>
      </c>
      <c r="D53" s="96" t="s">
        <v>30</v>
      </c>
      <c r="E53" s="83"/>
      <c r="F53" s="96" t="s">
        <v>1774</v>
      </c>
      <c r="G53" s="96" t="s">
        <v>143</v>
      </c>
      <c r="H53" s="93">
        <v>4452.7711449999997</v>
      </c>
      <c r="I53" s="95">
        <v>3768</v>
      </c>
      <c r="J53" s="83"/>
      <c r="K53" s="93">
        <v>445.205335827</v>
      </c>
      <c r="L53" s="94">
        <v>8.3054107505293263E-5</v>
      </c>
      <c r="M53" s="94">
        <v>1.7085463200938282E-2</v>
      </c>
      <c r="N53" s="94">
        <f>K53/'סכום נכסי הקרן'!$C$42</f>
        <v>2.4064618773990318E-3</v>
      </c>
    </row>
    <row r="54" spans="2:14">
      <c r="B54" s="86" t="s">
        <v>1651</v>
      </c>
      <c r="C54" s="83" t="s">
        <v>1652</v>
      </c>
      <c r="D54" s="96" t="s">
        <v>124</v>
      </c>
      <c r="E54" s="83"/>
      <c r="F54" s="96" t="s">
        <v>1774</v>
      </c>
      <c r="G54" s="96" t="s">
        <v>135</v>
      </c>
      <c r="H54" s="93">
        <v>6660.7464680000003</v>
      </c>
      <c r="I54" s="95">
        <v>441.6</v>
      </c>
      <c r="J54" s="83"/>
      <c r="K54" s="93">
        <v>101.65428772199999</v>
      </c>
      <c r="L54" s="94">
        <v>3.9647300404761906E-5</v>
      </c>
      <c r="M54" s="94">
        <v>3.9011450499926649E-3</v>
      </c>
      <c r="N54" s="94">
        <f>K54/'סכום נכסי הקרן'!$C$42</f>
        <v>5.4947043171154589E-4</v>
      </c>
    </row>
    <row r="55" spans="2:14">
      <c r="B55" s="86" t="s">
        <v>1653</v>
      </c>
      <c r="C55" s="83" t="s">
        <v>1654</v>
      </c>
      <c r="D55" s="96" t="s">
        <v>1405</v>
      </c>
      <c r="E55" s="83"/>
      <c r="F55" s="96" t="s">
        <v>1774</v>
      </c>
      <c r="G55" s="96" t="s">
        <v>135</v>
      </c>
      <c r="H55" s="93">
        <v>1536.7728539999998</v>
      </c>
      <c r="I55" s="95">
        <v>8147</v>
      </c>
      <c r="J55" s="83"/>
      <c r="K55" s="93">
        <v>432.69425650199992</v>
      </c>
      <c r="L55" s="94">
        <v>1.1864589765761313E-5</v>
      </c>
      <c r="M55" s="94">
        <v>1.6605330623429435E-2</v>
      </c>
      <c r="N55" s="94">
        <f>K55/'סכום נכסי הקרן'!$C$42</f>
        <v>2.3388359236696109E-3</v>
      </c>
    </row>
    <row r="56" spans="2:14">
      <c r="B56" s="86" t="s">
        <v>1655</v>
      </c>
      <c r="C56" s="83" t="s">
        <v>1656</v>
      </c>
      <c r="D56" s="96" t="s">
        <v>30</v>
      </c>
      <c r="E56" s="83"/>
      <c r="F56" s="96" t="s">
        <v>1774</v>
      </c>
      <c r="G56" s="96" t="s">
        <v>137</v>
      </c>
      <c r="H56" s="93">
        <v>536.13641400000017</v>
      </c>
      <c r="I56" s="95">
        <v>4745</v>
      </c>
      <c r="J56" s="83"/>
      <c r="K56" s="93">
        <v>98.660139243000003</v>
      </c>
      <c r="L56" s="94">
        <v>6.9991698955613603E-5</v>
      </c>
      <c r="M56" s="94">
        <v>3.7862398376347019E-3</v>
      </c>
      <c r="N56" s="94">
        <f>K56/'סכום נכסי הקרן'!$C$42</f>
        <v>5.3328620481632807E-4</v>
      </c>
    </row>
    <row r="57" spans="2:14">
      <c r="B57" s="86" t="s">
        <v>1657</v>
      </c>
      <c r="C57" s="83" t="s">
        <v>1658</v>
      </c>
      <c r="D57" s="96" t="s">
        <v>124</v>
      </c>
      <c r="E57" s="83"/>
      <c r="F57" s="96" t="s">
        <v>1774</v>
      </c>
      <c r="G57" s="96" t="s">
        <v>135</v>
      </c>
      <c r="H57" s="93">
        <v>30706.482328999999</v>
      </c>
      <c r="I57" s="95">
        <v>3021</v>
      </c>
      <c r="J57" s="83"/>
      <c r="K57" s="93">
        <v>3205.933624198</v>
      </c>
      <c r="L57" s="94">
        <v>6.2217587637230059E-5</v>
      </c>
      <c r="M57" s="94">
        <v>0.12303280431070643</v>
      </c>
      <c r="N57" s="94">
        <f>K57/'סכום נכסי הקרן'!$C$42</f>
        <v>1.7328986036910653E-2</v>
      </c>
    </row>
    <row r="58" spans="2:14">
      <c r="B58" s="86" t="s">
        <v>1659</v>
      </c>
      <c r="C58" s="83" t="s">
        <v>1660</v>
      </c>
      <c r="D58" s="96" t="s">
        <v>1661</v>
      </c>
      <c r="E58" s="83"/>
      <c r="F58" s="96" t="s">
        <v>1774</v>
      </c>
      <c r="G58" s="96" t="s">
        <v>140</v>
      </c>
      <c r="H58" s="93">
        <v>59928.105631999999</v>
      </c>
      <c r="I58" s="95">
        <v>2710</v>
      </c>
      <c r="J58" s="83"/>
      <c r="K58" s="93">
        <v>720.28315289800014</v>
      </c>
      <c r="L58" s="94">
        <v>2.6849666194514872E-4</v>
      </c>
      <c r="M58" s="94">
        <v>2.7642012152066055E-2</v>
      </c>
      <c r="N58" s="94">
        <f>K58/'סכום נכסי הקרן'!$C$42</f>
        <v>3.8933359708324842E-3</v>
      </c>
    </row>
    <row r="59" spans="2:14">
      <c r="B59" s="86" t="s">
        <v>1662</v>
      </c>
      <c r="C59" s="83" t="s">
        <v>1663</v>
      </c>
      <c r="D59" s="96" t="s">
        <v>1405</v>
      </c>
      <c r="E59" s="83"/>
      <c r="F59" s="96" t="s">
        <v>1774</v>
      </c>
      <c r="G59" s="96" t="s">
        <v>135</v>
      </c>
      <c r="H59" s="93">
        <v>2563.8208099999997</v>
      </c>
      <c r="I59" s="95">
        <v>5376</v>
      </c>
      <c r="J59" s="83"/>
      <c r="K59" s="93">
        <v>476.34395936399983</v>
      </c>
      <c r="L59" s="94">
        <v>2.2266986364425916E-6</v>
      </c>
      <c r="M59" s="94">
        <v>1.8280457428896085E-2</v>
      </c>
      <c r="N59" s="94">
        <f>K59/'סכום נכסי הקרן'!$C$42</f>
        <v>2.5747750228766689E-3</v>
      </c>
    </row>
    <row r="60" spans="2:14">
      <c r="B60" s="86" t="s">
        <v>1664</v>
      </c>
      <c r="C60" s="83" t="s">
        <v>1665</v>
      </c>
      <c r="D60" s="96" t="s">
        <v>30</v>
      </c>
      <c r="E60" s="83"/>
      <c r="F60" s="96" t="s">
        <v>1774</v>
      </c>
      <c r="G60" s="96" t="s">
        <v>137</v>
      </c>
      <c r="H60" s="93">
        <v>14169.535744999999</v>
      </c>
      <c r="I60" s="95">
        <v>2580.5</v>
      </c>
      <c r="J60" s="83"/>
      <c r="K60" s="93">
        <v>1418.0439344079998</v>
      </c>
      <c r="L60" s="94">
        <v>6.2558656710816769E-5</v>
      </c>
      <c r="M60" s="94">
        <v>5.4419692463111506E-2</v>
      </c>
      <c r="N60" s="94">
        <f>K60/'סכום נכסי הקרן'!$C$42</f>
        <v>7.664932097659804E-3</v>
      </c>
    </row>
    <row r="61" spans="2:14">
      <c r="B61" s="86" t="s">
        <v>1666</v>
      </c>
      <c r="C61" s="83" t="s">
        <v>1667</v>
      </c>
      <c r="D61" s="96" t="s">
        <v>124</v>
      </c>
      <c r="E61" s="83"/>
      <c r="F61" s="96" t="s">
        <v>1774</v>
      </c>
      <c r="G61" s="96" t="s">
        <v>135</v>
      </c>
      <c r="H61" s="93">
        <v>54.487471999999997</v>
      </c>
      <c r="I61" s="95">
        <v>32030</v>
      </c>
      <c r="J61" s="83"/>
      <c r="K61" s="93">
        <v>60.315277170999998</v>
      </c>
      <c r="L61" s="94">
        <v>4.6888033890511898E-7</v>
      </c>
      <c r="M61" s="94">
        <v>2.3146947388787711E-3</v>
      </c>
      <c r="N61" s="94">
        <f>K61/'סכום נכסי הקרן'!$C$42</f>
        <v>3.2602128379065359E-4</v>
      </c>
    </row>
    <row r="62" spans="2:14">
      <c r="B62" s="86" t="s">
        <v>1668</v>
      </c>
      <c r="C62" s="83" t="s">
        <v>1669</v>
      </c>
      <c r="D62" s="96" t="s">
        <v>1405</v>
      </c>
      <c r="E62" s="83"/>
      <c r="F62" s="96" t="s">
        <v>1774</v>
      </c>
      <c r="G62" s="96" t="s">
        <v>135</v>
      </c>
      <c r="H62" s="93">
        <v>1582.043498</v>
      </c>
      <c r="I62" s="95">
        <v>20582</v>
      </c>
      <c r="J62" s="83"/>
      <c r="K62" s="93">
        <v>1125.3295620450001</v>
      </c>
      <c r="L62" s="94">
        <v>6.07193819996162E-6</v>
      </c>
      <c r="M62" s="94">
        <v>4.3186312638263336E-2</v>
      </c>
      <c r="N62" s="94">
        <f>K62/'סכום נכסי הקרן'!$C$42</f>
        <v>6.0827273903647748E-3</v>
      </c>
    </row>
    <row r="63" spans="2:14">
      <c r="B63" s="86" t="s">
        <v>1670</v>
      </c>
      <c r="C63" s="83" t="s">
        <v>1671</v>
      </c>
      <c r="D63" s="96" t="s">
        <v>1405</v>
      </c>
      <c r="E63" s="83"/>
      <c r="F63" s="96" t="s">
        <v>1774</v>
      </c>
      <c r="G63" s="96" t="s">
        <v>135</v>
      </c>
      <c r="H63" s="93">
        <v>272.51329800000002</v>
      </c>
      <c r="I63" s="95">
        <v>26432</v>
      </c>
      <c r="J63" s="93">
        <v>3.4575597E-2</v>
      </c>
      <c r="K63" s="93">
        <v>248.97272625700001</v>
      </c>
      <c r="L63" s="94">
        <v>1.4891437049180329E-5</v>
      </c>
      <c r="M63" s="94">
        <v>9.5547245510871886E-3</v>
      </c>
      <c r="N63" s="94">
        <f>K63/'סכום נכסי הקרן'!$C$42</f>
        <v>1.3457686286185784E-3</v>
      </c>
    </row>
    <row r="64" spans="2:14">
      <c r="B64" s="86" t="s">
        <v>1672</v>
      </c>
      <c r="C64" s="83" t="s">
        <v>1673</v>
      </c>
      <c r="D64" s="96" t="s">
        <v>30</v>
      </c>
      <c r="E64" s="83"/>
      <c r="F64" s="96" t="s">
        <v>1774</v>
      </c>
      <c r="G64" s="96" t="s">
        <v>137</v>
      </c>
      <c r="H64" s="93">
        <v>1049.8445209999998</v>
      </c>
      <c r="I64" s="95">
        <v>3239</v>
      </c>
      <c r="J64" s="83"/>
      <c r="K64" s="93">
        <v>131.87611239500001</v>
      </c>
      <c r="L64" s="94">
        <v>1.9088082199999996E-4</v>
      </c>
      <c r="M64" s="94">
        <v>5.0609556626767804E-3</v>
      </c>
      <c r="N64" s="94">
        <f>K64/'סכום נכסי הקרן'!$C$42</f>
        <v>7.1282801772500916E-4</v>
      </c>
    </row>
    <row r="65" spans="2:14">
      <c r="B65" s="86" t="s">
        <v>1674</v>
      </c>
      <c r="C65" s="83" t="s">
        <v>1675</v>
      </c>
      <c r="D65" s="96" t="s">
        <v>1388</v>
      </c>
      <c r="E65" s="83"/>
      <c r="F65" s="96" t="s">
        <v>1774</v>
      </c>
      <c r="G65" s="96" t="s">
        <v>135</v>
      </c>
      <c r="H65" s="93">
        <v>1191.633867</v>
      </c>
      <c r="I65" s="95">
        <v>6409</v>
      </c>
      <c r="J65" s="83"/>
      <c r="K65" s="93">
        <v>263.940991037</v>
      </c>
      <c r="L65" s="94">
        <v>1.6279151188524592E-5</v>
      </c>
      <c r="M65" s="94">
        <v>1.0129155530458844E-2</v>
      </c>
      <c r="N65" s="94">
        <f>K65/'סכום נכסי הקרן'!$C$42</f>
        <v>1.4266763708786164E-3</v>
      </c>
    </row>
    <row r="66" spans="2:14">
      <c r="B66" s="86" t="s">
        <v>1676</v>
      </c>
      <c r="C66" s="83" t="s">
        <v>1677</v>
      </c>
      <c r="D66" s="96" t="s">
        <v>1405</v>
      </c>
      <c r="E66" s="83"/>
      <c r="F66" s="96" t="s">
        <v>1774</v>
      </c>
      <c r="G66" s="96" t="s">
        <v>135</v>
      </c>
      <c r="H66" s="93">
        <v>2256.4364879999998</v>
      </c>
      <c r="I66" s="95">
        <v>16567</v>
      </c>
      <c r="J66" s="83"/>
      <c r="K66" s="93">
        <v>1291.935166535</v>
      </c>
      <c r="L66" s="94">
        <v>7.782157227108121E-6</v>
      </c>
      <c r="M66" s="94">
        <v>4.9580067823825826E-2</v>
      </c>
      <c r="N66" s="94">
        <f>K66/'סכום נכסי הקרן'!$C$42</f>
        <v>6.9832782227609103E-3</v>
      </c>
    </row>
    <row r="67" spans="2:14">
      <c r="B67" s="86" t="s">
        <v>1678</v>
      </c>
      <c r="C67" s="83" t="s">
        <v>1679</v>
      </c>
      <c r="D67" s="96" t="s">
        <v>124</v>
      </c>
      <c r="E67" s="83"/>
      <c r="F67" s="96" t="s">
        <v>1774</v>
      </c>
      <c r="G67" s="96" t="s">
        <v>135</v>
      </c>
      <c r="H67" s="93">
        <v>24213.286549</v>
      </c>
      <c r="I67" s="95">
        <v>752.25</v>
      </c>
      <c r="J67" s="83"/>
      <c r="K67" s="93">
        <v>629.49121254299996</v>
      </c>
      <c r="L67" s="94">
        <v>1.6061881624543947E-4</v>
      </c>
      <c r="M67" s="94">
        <v>2.4157726967128559E-2</v>
      </c>
      <c r="N67" s="94">
        <f>K67/'סכום נכסי הקרן'!$C$42</f>
        <v>3.4025796261594379E-3</v>
      </c>
    </row>
    <row r="68" spans="2:14">
      <c r="B68" s="86" t="s">
        <v>1680</v>
      </c>
      <c r="C68" s="83" t="s">
        <v>1681</v>
      </c>
      <c r="D68" s="96" t="s">
        <v>1405</v>
      </c>
      <c r="E68" s="83"/>
      <c r="F68" s="96" t="s">
        <v>1774</v>
      </c>
      <c r="G68" s="96" t="s">
        <v>135</v>
      </c>
      <c r="H68" s="93">
        <v>563.20746399999996</v>
      </c>
      <c r="I68" s="95">
        <v>23304</v>
      </c>
      <c r="J68" s="83"/>
      <c r="K68" s="93">
        <v>453.599542106</v>
      </c>
      <c r="L68" s="94">
        <v>4.6354523786008229E-5</v>
      </c>
      <c r="M68" s="94">
        <v>1.7407604224280979E-2</v>
      </c>
      <c r="N68" s="94">
        <f>K68/'סכום נכסי הקרן'!$C$42</f>
        <v>2.4518349575844106E-3</v>
      </c>
    </row>
    <row r="69" spans="2:14">
      <c r="B69" s="86" t="s">
        <v>1682</v>
      </c>
      <c r="C69" s="83" t="s">
        <v>1683</v>
      </c>
      <c r="D69" s="96" t="s">
        <v>30</v>
      </c>
      <c r="E69" s="83"/>
      <c r="F69" s="96" t="s">
        <v>1774</v>
      </c>
      <c r="G69" s="96" t="s">
        <v>137</v>
      </c>
      <c r="H69" s="93">
        <v>2417.2014720000002</v>
      </c>
      <c r="I69" s="95">
        <v>3119</v>
      </c>
      <c r="J69" s="83"/>
      <c r="K69" s="93">
        <v>292.38724743900008</v>
      </c>
      <c r="L69" s="94">
        <v>1.3618036461971833E-4</v>
      </c>
      <c r="M69" s="94">
        <v>1.1220825885348047E-2</v>
      </c>
      <c r="N69" s="94">
        <f>K69/'סכום נכסי הקרן'!$C$42</f>
        <v>1.5804365037372483E-3</v>
      </c>
    </row>
    <row r="70" spans="2:14">
      <c r="B70" s="86" t="s">
        <v>1684</v>
      </c>
      <c r="C70" s="83" t="s">
        <v>1685</v>
      </c>
      <c r="D70" s="96" t="s">
        <v>1405</v>
      </c>
      <c r="E70" s="83"/>
      <c r="F70" s="96" t="s">
        <v>1774</v>
      </c>
      <c r="G70" s="96" t="s">
        <v>135</v>
      </c>
      <c r="H70" s="93">
        <v>189.76262200000002</v>
      </c>
      <c r="I70" s="95">
        <v>22208</v>
      </c>
      <c r="J70" s="93">
        <v>0.377418949</v>
      </c>
      <c r="K70" s="93">
        <v>146.02184050099999</v>
      </c>
      <c r="L70" s="94">
        <v>7.745413142857144E-6</v>
      </c>
      <c r="M70" s="94">
        <v>5.6038204883118821E-3</v>
      </c>
      <c r="N70" s="94">
        <f>K70/'סכום נכסי הקרן'!$C$42</f>
        <v>7.8928971455509574E-4</v>
      </c>
    </row>
    <row r="71" spans="2:14">
      <c r="B71" s="86" t="s">
        <v>1686</v>
      </c>
      <c r="C71" s="83" t="s">
        <v>1687</v>
      </c>
      <c r="D71" s="96" t="s">
        <v>30</v>
      </c>
      <c r="E71" s="83"/>
      <c r="F71" s="96" t="s">
        <v>1774</v>
      </c>
      <c r="G71" s="96" t="s">
        <v>137</v>
      </c>
      <c r="H71" s="93">
        <v>2171.8507689999997</v>
      </c>
      <c r="I71" s="95">
        <v>6109</v>
      </c>
      <c r="J71" s="83"/>
      <c r="K71" s="93">
        <v>514.55322910500001</v>
      </c>
      <c r="L71" s="94">
        <v>4.0219458685185181E-4</v>
      </c>
      <c r="M71" s="94">
        <v>1.97467989561869E-2</v>
      </c>
      <c r="N71" s="94">
        <f>K71/'סכום נכסי הקרן'!$C$42</f>
        <v>2.7813070286626541E-3</v>
      </c>
    </row>
    <row r="72" spans="2:14">
      <c r="B72" s="86" t="s">
        <v>1688</v>
      </c>
      <c r="C72" s="83" t="s">
        <v>1689</v>
      </c>
      <c r="D72" s="96" t="s">
        <v>1388</v>
      </c>
      <c r="E72" s="83"/>
      <c r="F72" s="96" t="s">
        <v>1774</v>
      </c>
      <c r="G72" s="96" t="s">
        <v>135</v>
      </c>
      <c r="H72" s="93">
        <v>1251.679523</v>
      </c>
      <c r="I72" s="95">
        <v>4868</v>
      </c>
      <c r="J72" s="83"/>
      <c r="K72" s="93">
        <v>210.58015964399999</v>
      </c>
      <c r="L72" s="94">
        <v>3.2468988923476008E-5</v>
      </c>
      <c r="M72" s="94">
        <v>8.081348714659934E-3</v>
      </c>
      <c r="N72" s="94">
        <f>K72/'סכום נכסי הקרן'!$C$42</f>
        <v>1.1382458509365317E-3</v>
      </c>
    </row>
    <row r="73" spans="2:14">
      <c r="B73" s="86" t="s">
        <v>1690</v>
      </c>
      <c r="C73" s="83" t="s">
        <v>1691</v>
      </c>
      <c r="D73" s="96" t="s">
        <v>124</v>
      </c>
      <c r="E73" s="83"/>
      <c r="F73" s="96" t="s">
        <v>1774</v>
      </c>
      <c r="G73" s="96" t="s">
        <v>135</v>
      </c>
      <c r="H73" s="93">
        <v>520.13699999999994</v>
      </c>
      <c r="I73" s="95">
        <v>2718.5</v>
      </c>
      <c r="J73" s="83"/>
      <c r="K73" s="93">
        <v>48.867578536000003</v>
      </c>
      <c r="L73" s="94">
        <v>1.0724474226804123E-4</v>
      </c>
      <c r="M73" s="94">
        <v>1.8753710874665453E-3</v>
      </c>
      <c r="N73" s="94">
        <f>K73/'סכום נכסי הקרן'!$C$42</f>
        <v>2.641432061213749E-4</v>
      </c>
    </row>
    <row r="74" spans="2:14">
      <c r="B74" s="86" t="s">
        <v>1692</v>
      </c>
      <c r="C74" s="83" t="s">
        <v>1693</v>
      </c>
      <c r="D74" s="96" t="s">
        <v>124</v>
      </c>
      <c r="E74" s="83"/>
      <c r="F74" s="96" t="s">
        <v>1774</v>
      </c>
      <c r="G74" s="96" t="s">
        <v>135</v>
      </c>
      <c r="H74" s="93">
        <v>640.71828000000005</v>
      </c>
      <c r="I74" s="95">
        <v>3282.875</v>
      </c>
      <c r="J74" s="83"/>
      <c r="K74" s="93">
        <v>72.693435714999993</v>
      </c>
      <c r="L74" s="94">
        <v>6.0608308625691663E-6</v>
      </c>
      <c r="M74" s="94">
        <v>2.7897262699048773E-3</v>
      </c>
      <c r="N74" s="94">
        <f>K74/'סכום נכסי הקרן'!$C$42</f>
        <v>3.9292876277044752E-4</v>
      </c>
    </row>
    <row r="75" spans="2:14">
      <c r="B75" s="86" t="s">
        <v>1694</v>
      </c>
      <c r="C75" s="83" t="s">
        <v>1695</v>
      </c>
      <c r="D75" s="96" t="s">
        <v>30</v>
      </c>
      <c r="E75" s="83"/>
      <c r="F75" s="96" t="s">
        <v>1774</v>
      </c>
      <c r="G75" s="96" t="s">
        <v>137</v>
      </c>
      <c r="H75" s="93">
        <v>801.01098100000002</v>
      </c>
      <c r="I75" s="95">
        <v>4482.6000000000004</v>
      </c>
      <c r="J75" s="83"/>
      <c r="K75" s="93">
        <v>139.25110755699998</v>
      </c>
      <c r="L75" s="94">
        <v>9.0898823960102211E-5</v>
      </c>
      <c r="M75" s="94">
        <v>5.3439828375721242E-3</v>
      </c>
      <c r="N75" s="94">
        <f>K75/'סכום נכסי הקרן'!$C$42</f>
        <v>7.5269197099589208E-4</v>
      </c>
    </row>
    <row r="76" spans="2:14">
      <c r="B76" s="86" t="s">
        <v>1696</v>
      </c>
      <c r="C76" s="83" t="s">
        <v>1697</v>
      </c>
      <c r="D76" s="96" t="s">
        <v>30</v>
      </c>
      <c r="E76" s="83"/>
      <c r="F76" s="96" t="s">
        <v>1774</v>
      </c>
      <c r="G76" s="96" t="s">
        <v>137</v>
      </c>
      <c r="H76" s="93">
        <v>260.06850000000009</v>
      </c>
      <c r="I76" s="95">
        <v>10859</v>
      </c>
      <c r="J76" s="83"/>
      <c r="K76" s="93">
        <v>109.52361954</v>
      </c>
      <c r="L76" s="94">
        <v>1.1337088408613573E-4</v>
      </c>
      <c r="M76" s="94">
        <v>4.2031431806814163E-3</v>
      </c>
      <c r="N76" s="94">
        <f>K76/'סכום נכסי הקרן'!$C$42</f>
        <v>5.9200641566475474E-4</v>
      </c>
    </row>
    <row r="77" spans="2:14">
      <c r="B77" s="86" t="s">
        <v>1698</v>
      </c>
      <c r="C77" s="83" t="s">
        <v>1699</v>
      </c>
      <c r="D77" s="96" t="s">
        <v>30</v>
      </c>
      <c r="E77" s="83"/>
      <c r="F77" s="96" t="s">
        <v>1774</v>
      </c>
      <c r="G77" s="96" t="s">
        <v>137</v>
      </c>
      <c r="H77" s="93">
        <v>2503.3819329999997</v>
      </c>
      <c r="I77" s="95">
        <v>5964.4</v>
      </c>
      <c r="J77" s="83"/>
      <c r="K77" s="93">
        <v>579.06068110699994</v>
      </c>
      <c r="L77" s="94">
        <v>4.336341979692802E-4</v>
      </c>
      <c r="M77" s="94">
        <v>2.2222375075056099E-2</v>
      </c>
      <c r="N77" s="94">
        <f>K77/'סכום נכסי הקרן'!$C$42</f>
        <v>3.1299882136322844E-3</v>
      </c>
    </row>
    <row r="78" spans="2:14">
      <c r="B78" s="86" t="s">
        <v>1700</v>
      </c>
      <c r="C78" s="83" t="s">
        <v>1701</v>
      </c>
      <c r="D78" s="96" t="s">
        <v>30</v>
      </c>
      <c r="E78" s="83"/>
      <c r="F78" s="96" t="s">
        <v>1774</v>
      </c>
      <c r="G78" s="96" t="s">
        <v>137</v>
      </c>
      <c r="H78" s="93">
        <v>9050.3838019999985</v>
      </c>
      <c r="I78" s="95">
        <v>1900</v>
      </c>
      <c r="J78" s="83"/>
      <c r="K78" s="93">
        <v>666.88477061100002</v>
      </c>
      <c r="L78" s="94">
        <v>2.4234803928131773E-4</v>
      </c>
      <c r="M78" s="94">
        <v>2.5592764260956559E-2</v>
      </c>
      <c r="N78" s="94">
        <f>K78/'סכום נכסי הקרן'!$C$42</f>
        <v>3.6047024775933576E-3</v>
      </c>
    </row>
    <row r="79" spans="2:14">
      <c r="B79" s="86" t="s">
        <v>1702</v>
      </c>
      <c r="C79" s="83" t="s">
        <v>1703</v>
      </c>
      <c r="D79" s="96" t="s">
        <v>1405</v>
      </c>
      <c r="E79" s="83"/>
      <c r="F79" s="96" t="s">
        <v>1774</v>
      </c>
      <c r="G79" s="96" t="s">
        <v>135</v>
      </c>
      <c r="H79" s="93">
        <v>347.08950100000004</v>
      </c>
      <c r="I79" s="95">
        <v>14141</v>
      </c>
      <c r="J79" s="83"/>
      <c r="K79" s="93">
        <v>169.62713724700001</v>
      </c>
      <c r="L79" s="94">
        <v>3.2990360174193612E-5</v>
      </c>
      <c r="M79" s="94">
        <v>6.5097113131642832E-3</v>
      </c>
      <c r="N79" s="94">
        <f>K79/'סכום נכסי הקרן'!$C$42</f>
        <v>9.1688307912791869E-4</v>
      </c>
    </row>
    <row r="80" spans="2:14">
      <c r="B80" s="86" t="s">
        <v>1704</v>
      </c>
      <c r="C80" s="83" t="s">
        <v>1705</v>
      </c>
      <c r="D80" s="96" t="s">
        <v>125</v>
      </c>
      <c r="E80" s="83"/>
      <c r="F80" s="96" t="s">
        <v>1774</v>
      </c>
      <c r="G80" s="96" t="s">
        <v>144</v>
      </c>
      <c r="H80" s="93">
        <v>122.559881</v>
      </c>
      <c r="I80" s="95">
        <f>2136000/100</f>
        <v>21360</v>
      </c>
      <c r="J80" s="83"/>
      <c r="K80" s="93">
        <v>83.371594570999989</v>
      </c>
      <c r="L80" s="94">
        <v>8.1335696557033267E-4</v>
      </c>
      <c r="M80" s="94">
        <v>3.1995176077581483E-3</v>
      </c>
      <c r="N80" s="94">
        <f>K80/'סכום נכסי הקרן'!$C$42</f>
        <v>4.5064725834966527E-4</v>
      </c>
    </row>
    <row r="81" spans="2:14">
      <c r="B81" s="86" t="s">
        <v>1706</v>
      </c>
      <c r="C81" s="83" t="s">
        <v>1707</v>
      </c>
      <c r="D81" s="96" t="s">
        <v>125</v>
      </c>
      <c r="E81" s="83"/>
      <c r="F81" s="96" t="s">
        <v>1774</v>
      </c>
      <c r="G81" s="96" t="s">
        <v>144</v>
      </c>
      <c r="H81" s="93">
        <v>71.215076999999994</v>
      </c>
      <c r="I81" s="95">
        <f>3450000/100</f>
        <v>34500</v>
      </c>
      <c r="J81" s="83"/>
      <c r="K81" s="93">
        <v>78.245536768000008</v>
      </c>
      <c r="L81" s="94">
        <v>8.1097634773498527E-4</v>
      </c>
      <c r="M81" s="94">
        <v>3.0027969826642224E-3</v>
      </c>
      <c r="N81" s="94">
        <f>K81/'סכום נכסי הקרן'!$C$42</f>
        <v>4.2293945322790285E-4</v>
      </c>
    </row>
    <row r="82" spans="2:14">
      <c r="B82" s="86" t="s">
        <v>1708</v>
      </c>
      <c r="C82" s="83" t="s">
        <v>1709</v>
      </c>
      <c r="D82" s="96" t="s">
        <v>1405</v>
      </c>
      <c r="E82" s="83"/>
      <c r="F82" s="96" t="s">
        <v>1774</v>
      </c>
      <c r="G82" s="96" t="s">
        <v>135</v>
      </c>
      <c r="H82" s="93">
        <v>2059.7425200000002</v>
      </c>
      <c r="I82" s="95">
        <v>2984</v>
      </c>
      <c r="J82" s="83"/>
      <c r="K82" s="93">
        <v>212.41514925000001</v>
      </c>
      <c r="L82" s="94">
        <v>2.0784485570131181E-5</v>
      </c>
      <c r="M82" s="94">
        <v>8.1517693607404199E-3</v>
      </c>
      <c r="N82" s="94">
        <f>K82/'סכום נכסי הקרן'!$C$42</f>
        <v>1.148164493362638E-3</v>
      </c>
    </row>
    <row r="83" spans="2:14">
      <c r="B83" s="86" t="s">
        <v>1710</v>
      </c>
      <c r="C83" s="83" t="s">
        <v>1711</v>
      </c>
      <c r="D83" s="96" t="s">
        <v>124</v>
      </c>
      <c r="E83" s="83"/>
      <c r="F83" s="96" t="s">
        <v>1774</v>
      </c>
      <c r="G83" s="96" t="s">
        <v>135</v>
      </c>
      <c r="H83" s="93">
        <v>86.510226000000003</v>
      </c>
      <c r="I83" s="95">
        <v>58895.5</v>
      </c>
      <c r="J83" s="83"/>
      <c r="K83" s="93">
        <v>176.08537805900002</v>
      </c>
      <c r="L83" s="94">
        <v>6.6661970828162831E-6</v>
      </c>
      <c r="M83" s="94">
        <v>6.757556581081515E-3</v>
      </c>
      <c r="N83" s="94">
        <f>K83/'סכום נכסי הקרן'!$C$42</f>
        <v>9.5179171354549852E-4</v>
      </c>
    </row>
    <row r="84" spans="2:14">
      <c r="B84" s="86" t="s">
        <v>1712</v>
      </c>
      <c r="C84" s="83" t="s">
        <v>1713</v>
      </c>
      <c r="D84" s="96" t="s">
        <v>30</v>
      </c>
      <c r="E84" s="83"/>
      <c r="F84" s="96" t="s">
        <v>1774</v>
      </c>
      <c r="G84" s="96" t="s">
        <v>137</v>
      </c>
      <c r="H84" s="93">
        <v>707.90853599999991</v>
      </c>
      <c r="I84" s="95">
        <v>13188</v>
      </c>
      <c r="J84" s="83"/>
      <c r="K84" s="93">
        <v>362.064788222</v>
      </c>
      <c r="L84" s="94">
        <v>5.4983187262135915E-4</v>
      </c>
      <c r="M84" s="94">
        <v>1.3894812388156767E-2</v>
      </c>
      <c r="N84" s="94">
        <f>K84/'סכום נכסי הקרן'!$C$42</f>
        <v>1.9570634938287641E-3</v>
      </c>
    </row>
    <row r="85" spans="2:14">
      <c r="B85" s="86" t="s">
        <v>1714</v>
      </c>
      <c r="C85" s="83" t="s">
        <v>1715</v>
      </c>
      <c r="D85" s="96" t="s">
        <v>30</v>
      </c>
      <c r="E85" s="83"/>
      <c r="F85" s="96" t="s">
        <v>1774</v>
      </c>
      <c r="G85" s="96" t="s">
        <v>137</v>
      </c>
      <c r="H85" s="93">
        <v>304.58390500000002</v>
      </c>
      <c r="I85" s="95">
        <v>25550</v>
      </c>
      <c r="J85" s="83"/>
      <c r="K85" s="93">
        <v>301.80613025400004</v>
      </c>
      <c r="L85" s="94">
        <v>4.5123474631889439E-4</v>
      </c>
      <c r="M85" s="94">
        <v>1.1582290501289139E-2</v>
      </c>
      <c r="N85" s="94">
        <f>K85/'סכום נכסי הקרן'!$C$42</f>
        <v>1.6313482529863499E-3</v>
      </c>
    </row>
    <row r="86" spans="2:14">
      <c r="B86" s="86" t="s">
        <v>1716</v>
      </c>
      <c r="C86" s="83" t="s">
        <v>1717</v>
      </c>
      <c r="D86" s="96" t="s">
        <v>30</v>
      </c>
      <c r="E86" s="83"/>
      <c r="F86" s="96" t="s">
        <v>1774</v>
      </c>
      <c r="G86" s="96" t="s">
        <v>137</v>
      </c>
      <c r="H86" s="93">
        <v>585.17493000000002</v>
      </c>
      <c r="I86" s="95">
        <v>20180</v>
      </c>
      <c r="J86" s="83"/>
      <c r="K86" s="93">
        <v>457.97004882100003</v>
      </c>
      <c r="L86" s="94">
        <v>2.2615456231884058E-4</v>
      </c>
      <c r="M86" s="94">
        <v>1.7575329374092757E-2</v>
      </c>
      <c r="N86" s="94">
        <f>K86/'סכום נכסי הקרן'!$C$42</f>
        <v>2.4754587934825746E-3</v>
      </c>
    </row>
    <row r="87" spans="2:14">
      <c r="B87" s="86" t="s">
        <v>1718</v>
      </c>
      <c r="C87" s="83" t="s">
        <v>1719</v>
      </c>
      <c r="D87" s="96" t="s">
        <v>1405</v>
      </c>
      <c r="E87" s="83"/>
      <c r="F87" s="96" t="s">
        <v>1774</v>
      </c>
      <c r="G87" s="96" t="s">
        <v>135</v>
      </c>
      <c r="H87" s="93">
        <v>1352.3561999999999</v>
      </c>
      <c r="I87" s="95">
        <v>2370</v>
      </c>
      <c r="J87" s="83"/>
      <c r="K87" s="93">
        <v>110.767709745</v>
      </c>
      <c r="L87" s="94">
        <v>1.1873188762071992E-5</v>
      </c>
      <c r="M87" s="94">
        <v>4.2508871219724418E-3</v>
      </c>
      <c r="N87" s="94">
        <f>K87/'סכום נכסי הקרן'!$C$42</f>
        <v>5.9873107821808362E-4</v>
      </c>
    </row>
    <row r="88" spans="2:14">
      <c r="B88" s="86" t="s">
        <v>1720</v>
      </c>
      <c r="C88" s="83" t="s">
        <v>1721</v>
      </c>
      <c r="D88" s="96" t="s">
        <v>126</v>
      </c>
      <c r="E88" s="83"/>
      <c r="F88" s="96" t="s">
        <v>1774</v>
      </c>
      <c r="G88" s="96" t="s">
        <v>139</v>
      </c>
      <c r="H88" s="93">
        <v>1930.118138</v>
      </c>
      <c r="I88" s="95">
        <v>8545</v>
      </c>
      <c r="J88" s="83"/>
      <c r="K88" s="93">
        <v>399.63847827400002</v>
      </c>
      <c r="L88" s="94">
        <v>3.6698749449718823E-5</v>
      </c>
      <c r="M88" s="94">
        <v>1.5336762533508045E-2</v>
      </c>
      <c r="N88" s="94">
        <f>K88/'סכום נכסי הקרן'!$C$42</f>
        <v>2.1601600100360206E-3</v>
      </c>
    </row>
    <row r="89" spans="2:14">
      <c r="B89" s="86" t="s">
        <v>1722</v>
      </c>
      <c r="C89" s="83" t="s">
        <v>1723</v>
      </c>
      <c r="D89" s="96" t="s">
        <v>124</v>
      </c>
      <c r="E89" s="83"/>
      <c r="F89" s="96" t="s">
        <v>1774</v>
      </c>
      <c r="G89" s="96" t="s">
        <v>138</v>
      </c>
      <c r="H89" s="93">
        <v>1040.2739999999999</v>
      </c>
      <c r="I89" s="95">
        <v>3470</v>
      </c>
      <c r="J89" s="83"/>
      <c r="K89" s="93">
        <v>164.59380631600001</v>
      </c>
      <c r="L89" s="94">
        <v>1.1889606920891093E-5</v>
      </c>
      <c r="M89" s="94">
        <v>6.3165492293361554E-3</v>
      </c>
      <c r="N89" s="94">
        <f>K89/'סכום נכסי הקרן'!$C$42</f>
        <v>8.8967648920849419E-4</v>
      </c>
    </row>
    <row r="90" spans="2:14">
      <c r="B90" s="86" t="s">
        <v>1724</v>
      </c>
      <c r="C90" s="83" t="s">
        <v>1725</v>
      </c>
      <c r="D90" s="96" t="s">
        <v>1405</v>
      </c>
      <c r="E90" s="83"/>
      <c r="F90" s="96" t="s">
        <v>1774</v>
      </c>
      <c r="G90" s="96" t="s">
        <v>135</v>
      </c>
      <c r="H90" s="93">
        <v>1772.797501</v>
      </c>
      <c r="I90" s="95">
        <v>24485</v>
      </c>
      <c r="J90" s="83"/>
      <c r="K90" s="93">
        <v>1500.1440817759999</v>
      </c>
      <c r="L90" s="94">
        <v>1.7037013376976647E-5</v>
      </c>
      <c r="M90" s="94">
        <v>5.7570416261248217E-2</v>
      </c>
      <c r="N90" s="94">
        <f>K90/'סכום נכסי הקרן'!$C$42</f>
        <v>8.1087068210757597E-3</v>
      </c>
    </row>
    <row r="91" spans="2:14">
      <c r="B91" s="86" t="s">
        <v>1726</v>
      </c>
      <c r="C91" s="83" t="s">
        <v>1727</v>
      </c>
      <c r="D91" s="96" t="s">
        <v>1405</v>
      </c>
      <c r="E91" s="83"/>
      <c r="F91" s="96" t="s">
        <v>1774</v>
      </c>
      <c r="G91" s="96" t="s">
        <v>135</v>
      </c>
      <c r="H91" s="93">
        <v>1949.5983100000001</v>
      </c>
      <c r="I91" s="95">
        <v>3122</v>
      </c>
      <c r="J91" s="83"/>
      <c r="K91" s="93">
        <v>210.35448300700008</v>
      </c>
      <c r="L91" s="94">
        <v>8.0561913636363643E-5</v>
      </c>
      <c r="M91" s="94">
        <v>8.0726880146042811E-3</v>
      </c>
      <c r="N91" s="94">
        <f>K91/'סכום נכסי הקרן'!$C$42</f>
        <v>1.1370260043177777E-3</v>
      </c>
    </row>
    <row r="92" spans="2:14">
      <c r="B92" s="82"/>
      <c r="C92" s="83"/>
      <c r="D92" s="83"/>
      <c r="E92" s="83"/>
      <c r="F92" s="83"/>
      <c r="G92" s="83"/>
      <c r="H92" s="93"/>
      <c r="I92" s="95"/>
      <c r="J92" s="83"/>
      <c r="K92" s="83"/>
      <c r="L92" s="83"/>
      <c r="M92" s="94"/>
      <c r="N92" s="83"/>
    </row>
    <row r="93" spans="2:14">
      <c r="B93" s="99" t="s">
        <v>228</v>
      </c>
      <c r="C93" s="81"/>
      <c r="D93" s="81"/>
      <c r="E93" s="81"/>
      <c r="F93" s="81"/>
      <c r="G93" s="81"/>
      <c r="H93" s="90"/>
      <c r="I93" s="92"/>
      <c r="J93" s="90">
        <v>2.6242274249999999</v>
      </c>
      <c r="K93" s="90">
        <v>845.79188619700005</v>
      </c>
      <c r="L93" s="81"/>
      <c r="M93" s="91">
        <v>3.2458609509761947E-2</v>
      </c>
      <c r="N93" s="91">
        <f>K93/'סכום נכסי הקרן'!$C$42</f>
        <v>4.5717464876418572E-3</v>
      </c>
    </row>
    <row r="94" spans="2:14">
      <c r="B94" s="86" t="s">
        <v>1728</v>
      </c>
      <c r="C94" s="83" t="s">
        <v>1729</v>
      </c>
      <c r="D94" s="96" t="s">
        <v>124</v>
      </c>
      <c r="E94" s="83"/>
      <c r="F94" s="96" t="s">
        <v>1738</v>
      </c>
      <c r="G94" s="96" t="s">
        <v>135</v>
      </c>
      <c r="H94" s="93">
        <v>126.84127700000001</v>
      </c>
      <c r="I94" s="95">
        <v>10286</v>
      </c>
      <c r="J94" s="83"/>
      <c r="K94" s="93">
        <v>45.090064874000007</v>
      </c>
      <c r="L94" s="94">
        <v>1.8677164833744131E-5</v>
      </c>
      <c r="M94" s="94">
        <v>1.7304029896712798E-3</v>
      </c>
      <c r="N94" s="94">
        <f>K94/'סכום נכסי הקרן'!$C$42</f>
        <v>2.4372466688246197E-4</v>
      </c>
    </row>
    <row r="95" spans="2:14">
      <c r="B95" s="86" t="s">
        <v>1730</v>
      </c>
      <c r="C95" s="83" t="s">
        <v>1731</v>
      </c>
      <c r="D95" s="96" t="s">
        <v>124</v>
      </c>
      <c r="E95" s="83"/>
      <c r="F95" s="96" t="s">
        <v>1738</v>
      </c>
      <c r="G95" s="96" t="s">
        <v>135</v>
      </c>
      <c r="H95" s="93">
        <v>1326.569043</v>
      </c>
      <c r="I95" s="95">
        <v>10350</v>
      </c>
      <c r="J95" s="83"/>
      <c r="K95" s="93">
        <v>474.50844027800002</v>
      </c>
      <c r="L95" s="94">
        <v>2.9233315664239799E-5</v>
      </c>
      <c r="M95" s="94">
        <v>1.8210016463178064E-2</v>
      </c>
      <c r="N95" s="94">
        <f>K95/'סכום נכסי הקרן'!$C$42</f>
        <v>2.5648535184600793E-3</v>
      </c>
    </row>
    <row r="96" spans="2:14">
      <c r="B96" s="86" t="s">
        <v>1732</v>
      </c>
      <c r="C96" s="83" t="s">
        <v>1733</v>
      </c>
      <c r="D96" s="96" t="s">
        <v>124</v>
      </c>
      <c r="E96" s="83"/>
      <c r="F96" s="96" t="s">
        <v>1738</v>
      </c>
      <c r="G96" s="96" t="s">
        <v>138</v>
      </c>
      <c r="H96" s="93">
        <v>19184.211151</v>
      </c>
      <c r="I96" s="95">
        <v>168</v>
      </c>
      <c r="J96" s="93">
        <v>2.6242274249999999</v>
      </c>
      <c r="K96" s="93">
        <v>149.58096337400002</v>
      </c>
      <c r="L96" s="94">
        <v>9.1609843828758424E-5</v>
      </c>
      <c r="M96" s="94">
        <v>5.7404074920621899E-3</v>
      </c>
      <c r="N96" s="94">
        <f>K96/'סכום נכסי הקרן'!$C$42</f>
        <v>8.0852778926267677E-4</v>
      </c>
    </row>
    <row r="97" spans="2:14">
      <c r="B97" s="86" t="s">
        <v>1734</v>
      </c>
      <c r="C97" s="83" t="s">
        <v>1735</v>
      </c>
      <c r="D97" s="96" t="s">
        <v>124</v>
      </c>
      <c r="E97" s="83"/>
      <c r="F97" s="96" t="s">
        <v>1738</v>
      </c>
      <c r="G97" s="96" t="s">
        <v>135</v>
      </c>
      <c r="H97" s="93">
        <v>691.51732200000004</v>
      </c>
      <c r="I97" s="95">
        <v>7390</v>
      </c>
      <c r="J97" s="83"/>
      <c r="K97" s="93">
        <v>176.612417671</v>
      </c>
      <c r="L97" s="94">
        <v>1.2424086903691107E-5</v>
      </c>
      <c r="M97" s="94">
        <v>6.7777825648504108E-3</v>
      </c>
      <c r="N97" s="94">
        <f>K97/'סכום נכסי הקרן'!$C$42</f>
        <v>9.546405130366393E-4</v>
      </c>
    </row>
    <row r="98" spans="2:14">
      <c r="B98" s="135"/>
      <c r="C98" s="135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</row>
    <row r="99" spans="2:14">
      <c r="B99" s="135"/>
      <c r="C99" s="135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</row>
    <row r="100" spans="2:14">
      <c r="B100" s="135"/>
      <c r="C100" s="135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</row>
    <row r="101" spans="2:14">
      <c r="B101" s="137" t="s">
        <v>222</v>
      </c>
      <c r="C101" s="135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</row>
    <row r="102" spans="2:14">
      <c r="B102" s="137" t="s">
        <v>115</v>
      </c>
      <c r="C102" s="135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</row>
    <row r="103" spans="2:14">
      <c r="B103" s="137" t="s">
        <v>204</v>
      </c>
      <c r="C103" s="135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</row>
    <row r="104" spans="2:14">
      <c r="B104" s="137" t="s">
        <v>212</v>
      </c>
      <c r="C104" s="135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</row>
    <row r="105" spans="2:14">
      <c r="B105" s="137" t="s">
        <v>220</v>
      </c>
      <c r="C105" s="135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</row>
    <row r="106" spans="2:14">
      <c r="B106" s="135"/>
      <c r="C106" s="135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</row>
    <row r="107" spans="2:14">
      <c r="B107" s="135"/>
      <c r="C107" s="135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</row>
    <row r="108" spans="2:14">
      <c r="B108" s="135"/>
      <c r="C108" s="135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</row>
    <row r="109" spans="2:14">
      <c r="B109" s="135"/>
      <c r="C109" s="135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</row>
    <row r="110" spans="2:14">
      <c r="B110" s="135"/>
      <c r="C110" s="135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</row>
    <row r="111" spans="2:14">
      <c r="B111" s="135"/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</row>
    <row r="112" spans="2:14">
      <c r="B112" s="135"/>
      <c r="C112" s="135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</row>
    <row r="113" spans="2:14">
      <c r="B113" s="135"/>
      <c r="C113" s="135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</row>
    <row r="114" spans="2:14">
      <c r="B114" s="135"/>
      <c r="C114" s="135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</row>
    <row r="115" spans="2:14">
      <c r="B115" s="135"/>
      <c r="C115" s="135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</row>
    <row r="116" spans="2:14">
      <c r="B116" s="135"/>
      <c r="C116" s="135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</row>
    <row r="117" spans="2:14">
      <c r="B117" s="135"/>
      <c r="C117" s="135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</row>
    <row r="118" spans="2:14">
      <c r="B118" s="135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</row>
    <row r="119" spans="2:14"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</row>
    <row r="120" spans="2:14">
      <c r="B120" s="135"/>
      <c r="C120" s="135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</row>
    <row r="121" spans="2:14"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</row>
    <row r="122" spans="2:14">
      <c r="B122" s="135"/>
      <c r="C122" s="135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</row>
    <row r="123" spans="2:14">
      <c r="B123" s="135"/>
      <c r="C123" s="135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</row>
    <row r="124" spans="2:14">
      <c r="B124" s="135"/>
      <c r="C124" s="135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</row>
    <row r="125" spans="2:14">
      <c r="B125" s="135"/>
      <c r="C125" s="135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</row>
    <row r="126" spans="2:14">
      <c r="B126" s="135"/>
      <c r="C126" s="135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</row>
    <row r="127" spans="2:14">
      <c r="B127" s="135"/>
      <c r="C127" s="135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</row>
    <row r="128" spans="2:14">
      <c r="B128" s="135"/>
      <c r="C128" s="135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</row>
    <row r="129" spans="2:14">
      <c r="B129" s="135"/>
      <c r="C129" s="135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</row>
    <row r="130" spans="2:14">
      <c r="B130" s="135"/>
      <c r="C130" s="135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</row>
    <row r="131" spans="2:14">
      <c r="B131" s="135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</row>
    <row r="132" spans="2:14">
      <c r="B132" s="135"/>
      <c r="C132" s="135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</row>
    <row r="133" spans="2:14">
      <c r="B133" s="135"/>
      <c r="C133" s="135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</row>
    <row r="134" spans="2:14">
      <c r="B134" s="135"/>
      <c r="C134" s="135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</row>
    <row r="135" spans="2:14">
      <c r="B135" s="135"/>
      <c r="C135" s="135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</row>
    <row r="136" spans="2:14">
      <c r="B136" s="135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</row>
    <row r="137" spans="2:14">
      <c r="B137" s="135"/>
      <c r="C137" s="135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</row>
    <row r="138" spans="2:14">
      <c r="B138" s="135"/>
      <c r="C138" s="135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</row>
    <row r="139" spans="2:14">
      <c r="B139" s="135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</row>
    <row r="140" spans="2:14">
      <c r="B140" s="135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</row>
    <row r="141" spans="2:14">
      <c r="B141" s="135"/>
      <c r="C141" s="135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</row>
    <row r="142" spans="2:14">
      <c r="B142" s="135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</row>
    <row r="143" spans="2:14">
      <c r="B143" s="135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</row>
    <row r="144" spans="2:14">
      <c r="B144" s="135"/>
      <c r="C144" s="135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</row>
    <row r="145" spans="2:14">
      <c r="B145" s="135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</row>
    <row r="146" spans="2:14">
      <c r="B146" s="135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</row>
    <row r="147" spans="2:14">
      <c r="B147" s="135"/>
      <c r="C147" s="135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</row>
    <row r="148" spans="2:14">
      <c r="B148" s="135"/>
      <c r="C148" s="135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</row>
    <row r="149" spans="2:14">
      <c r="B149" s="135"/>
      <c r="C149" s="135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</row>
    <row r="150" spans="2:14">
      <c r="B150" s="135"/>
      <c r="C150" s="135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</row>
    <row r="151" spans="2:14">
      <c r="B151" s="135"/>
      <c r="C151" s="135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</row>
    <row r="152" spans="2:14">
      <c r="B152" s="135"/>
      <c r="C152" s="135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</row>
    <row r="153" spans="2:14">
      <c r="B153" s="135"/>
      <c r="C153" s="135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</row>
    <row r="154" spans="2:14">
      <c r="B154" s="135"/>
      <c r="C154" s="135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</row>
    <row r="155" spans="2:14"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</row>
    <row r="156" spans="2:14">
      <c r="B156" s="135"/>
      <c r="C156" s="135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</row>
    <row r="157" spans="2:14"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</row>
    <row r="158" spans="2:14">
      <c r="B158" s="135"/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</row>
    <row r="159" spans="2:14">
      <c r="B159" s="135"/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</row>
    <row r="160" spans="2:14">
      <c r="B160" s="135"/>
      <c r="C160" s="135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</row>
    <row r="161" spans="2:14">
      <c r="B161" s="135"/>
      <c r="C161" s="135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</row>
    <row r="162" spans="2:14">
      <c r="B162" s="135"/>
      <c r="C162" s="135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</row>
    <row r="163" spans="2:14">
      <c r="B163" s="135"/>
      <c r="C163" s="135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</row>
    <row r="164" spans="2:14">
      <c r="B164" s="135"/>
      <c r="C164" s="135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</row>
    <row r="165" spans="2:14">
      <c r="B165" s="135"/>
      <c r="C165" s="135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</row>
    <row r="166" spans="2:14">
      <c r="B166" s="135"/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</row>
    <row r="167" spans="2:14">
      <c r="B167" s="135"/>
      <c r="C167" s="135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</row>
    <row r="168" spans="2:14">
      <c r="B168" s="135"/>
      <c r="C168" s="135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</row>
    <row r="169" spans="2:14">
      <c r="B169" s="135"/>
      <c r="C169" s="135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</row>
    <row r="170" spans="2:14">
      <c r="B170" s="135"/>
      <c r="C170" s="135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</row>
    <row r="171" spans="2:14">
      <c r="B171" s="135"/>
      <c r="C171" s="135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</row>
    <row r="172" spans="2:14">
      <c r="B172" s="135"/>
      <c r="C172" s="135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</row>
    <row r="173" spans="2:14">
      <c r="B173" s="135"/>
      <c r="C173" s="135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</row>
    <row r="174" spans="2:14">
      <c r="B174" s="135"/>
      <c r="C174" s="135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</row>
    <row r="175" spans="2:14">
      <c r="B175" s="135"/>
      <c r="C175" s="135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</row>
    <row r="176" spans="2:14">
      <c r="B176" s="135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</row>
    <row r="177" spans="2:14">
      <c r="B177" s="135"/>
      <c r="C177" s="135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</row>
    <row r="178" spans="2:14">
      <c r="B178" s="135"/>
      <c r="C178" s="135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</row>
    <row r="179" spans="2:14">
      <c r="B179" s="135"/>
      <c r="C179" s="135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</row>
    <row r="180" spans="2:14">
      <c r="B180" s="135"/>
      <c r="C180" s="135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</row>
    <row r="181" spans="2:14">
      <c r="B181" s="135"/>
      <c r="C181" s="135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</row>
    <row r="182" spans="2:14">
      <c r="B182" s="135"/>
      <c r="C182" s="135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</row>
    <row r="183" spans="2:14">
      <c r="B183" s="135"/>
      <c r="C183" s="135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</row>
    <row r="184" spans="2:14">
      <c r="B184" s="135"/>
      <c r="C184" s="135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</row>
    <row r="185" spans="2:14">
      <c r="B185" s="135"/>
      <c r="C185" s="135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</row>
    <row r="186" spans="2:14">
      <c r="B186" s="135"/>
      <c r="C186" s="135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</row>
    <row r="187" spans="2:14">
      <c r="B187" s="135"/>
      <c r="C187" s="135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</row>
    <row r="188" spans="2:14">
      <c r="B188" s="135"/>
      <c r="C188" s="135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</row>
    <row r="189" spans="2:14">
      <c r="B189" s="135"/>
      <c r="C189" s="135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</row>
    <row r="190" spans="2:14">
      <c r="B190" s="135"/>
      <c r="C190" s="135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</row>
    <row r="191" spans="2:14">
      <c r="B191" s="135"/>
      <c r="C191" s="135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</row>
    <row r="192" spans="2:14">
      <c r="B192" s="135"/>
      <c r="C192" s="135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</row>
    <row r="193" spans="2:14">
      <c r="B193" s="135"/>
      <c r="C193" s="135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</row>
    <row r="194" spans="2:14">
      <c r="B194" s="135"/>
      <c r="C194" s="135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</row>
    <row r="195" spans="2:14">
      <c r="B195" s="135"/>
      <c r="C195" s="135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</row>
    <row r="196" spans="2:14">
      <c r="B196" s="135"/>
      <c r="C196" s="135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</row>
    <row r="197" spans="2:14">
      <c r="B197" s="135"/>
      <c r="C197" s="135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</row>
    <row r="198" spans="2:14">
      <c r="B198" s="135"/>
      <c r="C198" s="135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</row>
    <row r="199" spans="2:14">
      <c r="B199" s="135"/>
      <c r="C199" s="135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</row>
    <row r="200" spans="2:14">
      <c r="B200" s="135"/>
      <c r="C200" s="135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</row>
    <row r="201" spans="2:14">
      <c r="B201" s="135"/>
      <c r="C201" s="135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</row>
    <row r="202" spans="2:14">
      <c r="B202" s="135"/>
      <c r="C202" s="135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</row>
    <row r="203" spans="2:14">
      <c r="B203" s="135"/>
      <c r="C203" s="135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</row>
    <row r="204" spans="2:14">
      <c r="B204" s="135"/>
      <c r="C204" s="135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</row>
    <row r="205" spans="2:14">
      <c r="B205" s="135"/>
      <c r="C205" s="135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</row>
    <row r="206" spans="2:14">
      <c r="B206" s="135"/>
      <c r="C206" s="135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</row>
    <row r="207" spans="2:14">
      <c r="B207" s="135"/>
      <c r="C207" s="135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</row>
    <row r="208" spans="2:14">
      <c r="B208" s="135"/>
      <c r="C208" s="135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</row>
    <row r="209" spans="2:14">
      <c r="B209" s="135"/>
      <c r="C209" s="135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</row>
    <row r="210" spans="2:14">
      <c r="B210" s="135"/>
      <c r="C210" s="135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</row>
    <row r="211" spans="2:14">
      <c r="B211" s="135"/>
      <c r="C211" s="135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</row>
    <row r="212" spans="2:14">
      <c r="B212" s="135"/>
      <c r="C212" s="135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</row>
    <row r="213" spans="2:14">
      <c r="B213" s="135"/>
      <c r="C213" s="135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</row>
    <row r="214" spans="2:14">
      <c r="B214" s="135"/>
      <c r="C214" s="135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</row>
    <row r="215" spans="2:14">
      <c r="B215" s="135"/>
      <c r="C215" s="135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</row>
    <row r="216" spans="2:14">
      <c r="B216" s="135"/>
      <c r="C216" s="135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</row>
    <row r="217" spans="2:14">
      <c r="B217" s="135"/>
      <c r="C217" s="135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</row>
    <row r="218" spans="2:14">
      <c r="B218" s="135"/>
      <c r="C218" s="135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</row>
    <row r="219" spans="2:14">
      <c r="B219" s="135"/>
      <c r="C219" s="135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</row>
    <row r="220" spans="2:14">
      <c r="B220" s="135"/>
      <c r="C220" s="135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</row>
    <row r="221" spans="2:14">
      <c r="B221" s="135"/>
      <c r="C221" s="135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</row>
    <row r="222" spans="2:14">
      <c r="B222" s="135"/>
      <c r="C222" s="135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</row>
    <row r="223" spans="2:14">
      <c r="B223" s="135"/>
      <c r="C223" s="135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</row>
    <row r="224" spans="2:14">
      <c r="B224" s="135"/>
      <c r="C224" s="135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</row>
    <row r="225" spans="2:14">
      <c r="B225" s="135"/>
      <c r="C225" s="135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</row>
    <row r="226" spans="2:14">
      <c r="B226" s="135"/>
      <c r="C226" s="135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</row>
    <row r="227" spans="2:14">
      <c r="B227" s="135"/>
      <c r="C227" s="135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</row>
    <row r="228" spans="2:14">
      <c r="B228" s="135"/>
      <c r="C228" s="135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</row>
    <row r="229" spans="2:14">
      <c r="B229" s="135"/>
      <c r="C229" s="135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</row>
    <row r="230" spans="2:14">
      <c r="B230" s="135"/>
      <c r="C230" s="135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</row>
    <row r="231" spans="2:14">
      <c r="B231" s="135"/>
      <c r="C231" s="135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</row>
    <row r="232" spans="2:14">
      <c r="B232" s="135"/>
      <c r="C232" s="135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</row>
    <row r="233" spans="2:14">
      <c r="B233" s="135"/>
      <c r="C233" s="135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</row>
    <row r="234" spans="2:14">
      <c r="B234" s="135"/>
      <c r="C234" s="135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</row>
    <row r="235" spans="2:14">
      <c r="B235" s="135"/>
      <c r="C235" s="135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</row>
    <row r="236" spans="2:14">
      <c r="B236" s="135"/>
      <c r="C236" s="135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</row>
    <row r="237" spans="2:14">
      <c r="B237" s="135"/>
      <c r="C237" s="135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</row>
    <row r="238" spans="2:14">
      <c r="B238" s="135"/>
      <c r="C238" s="135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</row>
    <row r="239" spans="2:14">
      <c r="B239" s="135"/>
      <c r="C239" s="135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</row>
    <row r="240" spans="2:14">
      <c r="B240" s="135"/>
      <c r="C240" s="135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</row>
    <row r="241" spans="2:14">
      <c r="B241" s="135"/>
      <c r="C241" s="135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</row>
    <row r="242" spans="2:14">
      <c r="B242" s="135"/>
      <c r="C242" s="135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</row>
    <row r="243" spans="2:14">
      <c r="B243" s="135"/>
      <c r="C243" s="135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</row>
    <row r="244" spans="2:14">
      <c r="B244" s="135"/>
      <c r="C244" s="135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</row>
    <row r="245" spans="2:14">
      <c r="B245" s="135"/>
      <c r="C245" s="135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</row>
    <row r="246" spans="2:14">
      <c r="B246" s="135"/>
      <c r="C246" s="135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</row>
    <row r="247" spans="2:14">
      <c r="B247" s="135"/>
      <c r="C247" s="135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</row>
    <row r="248" spans="2:14">
      <c r="B248" s="135"/>
      <c r="C248" s="135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</row>
    <row r="249" spans="2:14">
      <c r="B249" s="135"/>
      <c r="C249" s="135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</row>
    <row r="250" spans="2:14">
      <c r="B250" s="142"/>
      <c r="C250" s="135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</row>
    <row r="251" spans="2:14">
      <c r="B251" s="142"/>
      <c r="C251" s="135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</row>
    <row r="252" spans="2:14">
      <c r="B252" s="143"/>
      <c r="C252" s="135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</row>
    <row r="253" spans="2:14">
      <c r="B253" s="135"/>
      <c r="C253" s="135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</row>
    <row r="254" spans="2:14">
      <c r="B254" s="135"/>
      <c r="C254" s="135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</row>
    <row r="255" spans="2:14">
      <c r="B255" s="135"/>
      <c r="C255" s="135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</row>
    <row r="256" spans="2:14">
      <c r="B256" s="135"/>
      <c r="C256" s="135"/>
      <c r="D256" s="135"/>
      <c r="E256" s="135"/>
      <c r="F256" s="135"/>
      <c r="G256" s="135"/>
      <c r="H256" s="136"/>
      <c r="I256" s="136"/>
      <c r="J256" s="136"/>
      <c r="K256" s="136"/>
      <c r="L256" s="136"/>
      <c r="M256" s="136"/>
      <c r="N256" s="136"/>
    </row>
    <row r="257" spans="2:14">
      <c r="B257" s="135"/>
      <c r="C257" s="135"/>
      <c r="D257" s="135"/>
      <c r="E257" s="135"/>
      <c r="F257" s="135"/>
      <c r="G257" s="135"/>
      <c r="H257" s="136"/>
      <c r="I257" s="136"/>
      <c r="J257" s="136"/>
      <c r="K257" s="136"/>
      <c r="L257" s="136"/>
      <c r="M257" s="136"/>
      <c r="N257" s="136"/>
    </row>
    <row r="258" spans="2:14">
      <c r="B258" s="135"/>
      <c r="C258" s="135"/>
      <c r="D258" s="135"/>
      <c r="E258" s="135"/>
      <c r="F258" s="135"/>
      <c r="G258" s="135"/>
      <c r="H258" s="136"/>
      <c r="I258" s="136"/>
      <c r="J258" s="136"/>
      <c r="K258" s="136"/>
      <c r="L258" s="136"/>
      <c r="M258" s="136"/>
      <c r="N258" s="136"/>
    </row>
    <row r="259" spans="2:14">
      <c r="B259" s="135"/>
      <c r="C259" s="135"/>
      <c r="D259" s="135"/>
      <c r="E259" s="135"/>
      <c r="F259" s="135"/>
      <c r="G259" s="135"/>
      <c r="H259" s="136"/>
      <c r="I259" s="136"/>
      <c r="J259" s="136"/>
      <c r="K259" s="136"/>
      <c r="L259" s="136"/>
      <c r="M259" s="136"/>
      <c r="N259" s="136"/>
    </row>
    <row r="260" spans="2:14">
      <c r="B260" s="135"/>
      <c r="C260" s="135"/>
      <c r="D260" s="135"/>
      <c r="E260" s="135"/>
      <c r="F260" s="135"/>
      <c r="G260" s="135"/>
      <c r="H260" s="136"/>
      <c r="I260" s="136"/>
      <c r="J260" s="136"/>
      <c r="K260" s="136"/>
      <c r="L260" s="136"/>
      <c r="M260" s="136"/>
      <c r="N260" s="136"/>
    </row>
    <row r="261" spans="2:14">
      <c r="B261" s="135"/>
      <c r="C261" s="135"/>
      <c r="D261" s="135"/>
      <c r="E261" s="135"/>
      <c r="F261" s="135"/>
      <c r="G261" s="135"/>
      <c r="H261" s="136"/>
      <c r="I261" s="136"/>
      <c r="J261" s="136"/>
      <c r="K261" s="136"/>
      <c r="L261" s="136"/>
      <c r="M261" s="136"/>
      <c r="N261" s="136"/>
    </row>
    <row r="262" spans="2:14">
      <c r="B262" s="135"/>
      <c r="C262" s="135"/>
      <c r="D262" s="135"/>
      <c r="E262" s="135"/>
      <c r="F262" s="135"/>
      <c r="G262" s="135"/>
      <c r="H262" s="136"/>
      <c r="I262" s="136"/>
      <c r="J262" s="136"/>
      <c r="K262" s="136"/>
      <c r="L262" s="136"/>
      <c r="M262" s="136"/>
      <c r="N262" s="136"/>
    </row>
    <row r="263" spans="2:14">
      <c r="B263" s="135"/>
      <c r="C263" s="135"/>
      <c r="D263" s="135"/>
      <c r="E263" s="135"/>
      <c r="F263" s="135"/>
      <c r="G263" s="135"/>
      <c r="H263" s="136"/>
      <c r="I263" s="136"/>
      <c r="J263" s="136"/>
      <c r="K263" s="136"/>
      <c r="L263" s="136"/>
      <c r="M263" s="136"/>
      <c r="N263" s="136"/>
    </row>
    <row r="264" spans="2:14">
      <c r="B264" s="135"/>
      <c r="C264" s="135"/>
      <c r="D264" s="135"/>
      <c r="E264" s="135"/>
      <c r="F264" s="135"/>
      <c r="G264" s="135"/>
      <c r="H264" s="136"/>
      <c r="I264" s="136"/>
      <c r="J264" s="136"/>
      <c r="K264" s="136"/>
      <c r="L264" s="136"/>
      <c r="M264" s="136"/>
      <c r="N264" s="136"/>
    </row>
    <row r="265" spans="2:14">
      <c r="B265" s="135"/>
      <c r="C265" s="135"/>
      <c r="D265" s="135"/>
      <c r="E265" s="135"/>
      <c r="F265" s="135"/>
      <c r="G265" s="135"/>
      <c r="H265" s="136"/>
      <c r="I265" s="136"/>
      <c r="J265" s="136"/>
      <c r="K265" s="136"/>
      <c r="L265" s="136"/>
      <c r="M265" s="136"/>
      <c r="N265" s="136"/>
    </row>
    <row r="266" spans="2:14">
      <c r="B266" s="135"/>
      <c r="C266" s="135"/>
      <c r="D266" s="135"/>
      <c r="E266" s="135"/>
      <c r="F266" s="135"/>
      <c r="G266" s="135"/>
      <c r="H266" s="136"/>
      <c r="I266" s="136"/>
      <c r="J266" s="136"/>
      <c r="K266" s="136"/>
      <c r="L266" s="136"/>
      <c r="M266" s="136"/>
      <c r="N266" s="136"/>
    </row>
    <row r="267" spans="2:14">
      <c r="B267" s="135"/>
      <c r="C267" s="135"/>
      <c r="D267" s="135"/>
      <c r="E267" s="135"/>
      <c r="F267" s="135"/>
      <c r="G267" s="135"/>
      <c r="H267" s="136"/>
      <c r="I267" s="136"/>
      <c r="J267" s="136"/>
      <c r="K267" s="136"/>
      <c r="L267" s="136"/>
      <c r="M267" s="136"/>
      <c r="N267" s="136"/>
    </row>
    <row r="268" spans="2:14">
      <c r="B268" s="135"/>
      <c r="C268" s="135"/>
      <c r="D268" s="135"/>
      <c r="E268" s="135"/>
      <c r="F268" s="135"/>
      <c r="G268" s="135"/>
      <c r="H268" s="136"/>
      <c r="I268" s="136"/>
      <c r="J268" s="136"/>
      <c r="K268" s="136"/>
      <c r="L268" s="136"/>
      <c r="M268" s="136"/>
      <c r="N268" s="136"/>
    </row>
    <row r="269" spans="2:14">
      <c r="B269" s="135"/>
      <c r="C269" s="135"/>
      <c r="D269" s="135"/>
      <c r="E269" s="135"/>
      <c r="F269" s="135"/>
      <c r="G269" s="135"/>
      <c r="H269" s="136"/>
      <c r="I269" s="136"/>
      <c r="J269" s="136"/>
      <c r="K269" s="136"/>
      <c r="L269" s="136"/>
      <c r="M269" s="136"/>
      <c r="N269" s="136"/>
    </row>
    <row r="270" spans="2:14">
      <c r="B270" s="135"/>
      <c r="C270" s="135"/>
      <c r="D270" s="135"/>
      <c r="E270" s="135"/>
      <c r="F270" s="135"/>
      <c r="G270" s="135"/>
      <c r="H270" s="136"/>
      <c r="I270" s="136"/>
      <c r="J270" s="136"/>
      <c r="K270" s="136"/>
      <c r="L270" s="136"/>
      <c r="M270" s="136"/>
      <c r="N270" s="136"/>
    </row>
    <row r="271" spans="2:14">
      <c r="B271" s="135"/>
      <c r="C271" s="135"/>
      <c r="D271" s="135"/>
      <c r="E271" s="135"/>
      <c r="F271" s="135"/>
      <c r="G271" s="135"/>
      <c r="H271" s="136"/>
      <c r="I271" s="136"/>
      <c r="J271" s="136"/>
      <c r="K271" s="136"/>
      <c r="L271" s="136"/>
      <c r="M271" s="136"/>
      <c r="N271" s="136"/>
    </row>
    <row r="272" spans="2:14">
      <c r="B272" s="135"/>
      <c r="C272" s="135"/>
      <c r="D272" s="135"/>
      <c r="E272" s="135"/>
      <c r="F272" s="135"/>
      <c r="G272" s="135"/>
      <c r="H272" s="136"/>
      <c r="I272" s="136"/>
      <c r="J272" s="136"/>
      <c r="K272" s="136"/>
      <c r="L272" s="136"/>
      <c r="M272" s="136"/>
      <c r="N272" s="136"/>
    </row>
    <row r="273" spans="2:14">
      <c r="B273" s="135"/>
      <c r="C273" s="135"/>
      <c r="D273" s="135"/>
      <c r="E273" s="135"/>
      <c r="F273" s="135"/>
      <c r="G273" s="135"/>
      <c r="H273" s="136"/>
      <c r="I273" s="136"/>
      <c r="J273" s="136"/>
      <c r="K273" s="136"/>
      <c r="L273" s="136"/>
      <c r="M273" s="136"/>
      <c r="N273" s="136"/>
    </row>
    <row r="274" spans="2:14">
      <c r="B274" s="135"/>
      <c r="C274" s="135"/>
      <c r="D274" s="135"/>
      <c r="E274" s="135"/>
      <c r="F274" s="135"/>
      <c r="G274" s="135"/>
      <c r="H274" s="136"/>
      <c r="I274" s="136"/>
      <c r="J274" s="136"/>
      <c r="K274" s="136"/>
      <c r="L274" s="136"/>
      <c r="M274" s="136"/>
      <c r="N274" s="136"/>
    </row>
    <row r="275" spans="2:14">
      <c r="B275" s="135"/>
      <c r="C275" s="135"/>
      <c r="D275" s="135"/>
      <c r="E275" s="135"/>
      <c r="F275" s="135"/>
      <c r="G275" s="135"/>
      <c r="H275" s="136"/>
      <c r="I275" s="136"/>
      <c r="J275" s="136"/>
      <c r="K275" s="136"/>
      <c r="L275" s="136"/>
      <c r="M275" s="136"/>
      <c r="N275" s="136"/>
    </row>
    <row r="276" spans="2:14">
      <c r="B276" s="135"/>
      <c r="C276" s="135"/>
      <c r="D276" s="135"/>
      <c r="E276" s="135"/>
      <c r="F276" s="135"/>
      <c r="G276" s="135"/>
      <c r="H276" s="136"/>
      <c r="I276" s="136"/>
      <c r="J276" s="136"/>
      <c r="K276" s="136"/>
      <c r="L276" s="136"/>
      <c r="M276" s="136"/>
      <c r="N276" s="136"/>
    </row>
    <row r="277" spans="2:14">
      <c r="B277" s="135"/>
      <c r="C277" s="135"/>
      <c r="D277" s="135"/>
      <c r="E277" s="135"/>
      <c r="F277" s="135"/>
      <c r="G277" s="135"/>
      <c r="H277" s="136"/>
      <c r="I277" s="136"/>
      <c r="J277" s="136"/>
      <c r="K277" s="136"/>
      <c r="L277" s="136"/>
      <c r="M277" s="136"/>
      <c r="N277" s="136"/>
    </row>
    <row r="278" spans="2:14">
      <c r="B278" s="135"/>
      <c r="C278" s="135"/>
      <c r="D278" s="135"/>
      <c r="E278" s="135"/>
      <c r="F278" s="135"/>
      <c r="G278" s="135"/>
      <c r="H278" s="136"/>
      <c r="I278" s="136"/>
      <c r="J278" s="136"/>
      <c r="K278" s="136"/>
      <c r="L278" s="136"/>
      <c r="M278" s="136"/>
      <c r="N278" s="136"/>
    </row>
    <row r="279" spans="2:14">
      <c r="B279" s="135"/>
      <c r="C279" s="135"/>
      <c r="D279" s="135"/>
      <c r="E279" s="135"/>
      <c r="F279" s="135"/>
      <c r="G279" s="135"/>
      <c r="H279" s="136"/>
      <c r="I279" s="136"/>
      <c r="J279" s="136"/>
      <c r="K279" s="136"/>
      <c r="L279" s="136"/>
      <c r="M279" s="136"/>
      <c r="N279" s="136"/>
    </row>
    <row r="280" spans="2:14">
      <c r="B280" s="135"/>
      <c r="C280" s="135"/>
      <c r="D280" s="135"/>
      <c r="E280" s="135"/>
      <c r="F280" s="135"/>
      <c r="G280" s="135"/>
      <c r="H280" s="136"/>
      <c r="I280" s="136"/>
      <c r="J280" s="136"/>
      <c r="K280" s="136"/>
      <c r="L280" s="136"/>
      <c r="M280" s="136"/>
      <c r="N280" s="136"/>
    </row>
    <row r="281" spans="2:14">
      <c r="B281" s="135"/>
      <c r="C281" s="135"/>
      <c r="D281" s="135"/>
      <c r="E281" s="135"/>
      <c r="F281" s="135"/>
      <c r="G281" s="135"/>
      <c r="H281" s="136"/>
      <c r="I281" s="136"/>
      <c r="J281" s="136"/>
      <c r="K281" s="136"/>
      <c r="L281" s="136"/>
      <c r="M281" s="136"/>
      <c r="N281" s="136"/>
    </row>
    <row r="282" spans="2:14">
      <c r="B282" s="135"/>
      <c r="C282" s="135"/>
      <c r="D282" s="135"/>
      <c r="E282" s="135"/>
      <c r="F282" s="135"/>
      <c r="G282" s="135"/>
      <c r="H282" s="136"/>
      <c r="I282" s="136"/>
      <c r="J282" s="136"/>
      <c r="K282" s="136"/>
      <c r="L282" s="136"/>
      <c r="M282" s="136"/>
      <c r="N282" s="136"/>
    </row>
    <row r="283" spans="2:14">
      <c r="B283" s="135"/>
      <c r="C283" s="135"/>
      <c r="D283" s="135"/>
      <c r="E283" s="135"/>
      <c r="F283" s="135"/>
      <c r="G283" s="135"/>
      <c r="H283" s="136"/>
      <c r="I283" s="136"/>
      <c r="J283" s="136"/>
      <c r="K283" s="136"/>
      <c r="L283" s="136"/>
      <c r="M283" s="136"/>
      <c r="N283" s="136"/>
    </row>
    <row r="284" spans="2:14">
      <c r="B284" s="135"/>
      <c r="C284" s="135"/>
      <c r="D284" s="135"/>
      <c r="E284" s="135"/>
      <c r="F284" s="135"/>
      <c r="G284" s="135"/>
      <c r="H284" s="136"/>
      <c r="I284" s="136"/>
      <c r="J284" s="136"/>
      <c r="K284" s="136"/>
      <c r="L284" s="136"/>
      <c r="M284" s="136"/>
      <c r="N284" s="136"/>
    </row>
    <row r="285" spans="2:14">
      <c r="B285" s="135"/>
      <c r="C285" s="135"/>
      <c r="D285" s="135"/>
      <c r="E285" s="135"/>
      <c r="F285" s="135"/>
      <c r="G285" s="135"/>
      <c r="H285" s="136"/>
      <c r="I285" s="136"/>
      <c r="J285" s="136"/>
      <c r="K285" s="136"/>
      <c r="L285" s="136"/>
      <c r="M285" s="136"/>
      <c r="N285" s="136"/>
    </row>
    <row r="286" spans="2:14">
      <c r="B286" s="135"/>
      <c r="C286" s="135"/>
      <c r="D286" s="135"/>
      <c r="E286" s="135"/>
      <c r="F286" s="135"/>
      <c r="G286" s="135"/>
      <c r="H286" s="136"/>
      <c r="I286" s="136"/>
      <c r="J286" s="136"/>
      <c r="K286" s="136"/>
      <c r="L286" s="136"/>
      <c r="M286" s="136"/>
      <c r="N286" s="136"/>
    </row>
    <row r="287" spans="2:14">
      <c r="B287" s="135"/>
      <c r="C287" s="135"/>
      <c r="D287" s="135"/>
      <c r="E287" s="135"/>
      <c r="F287" s="135"/>
      <c r="G287" s="135"/>
      <c r="H287" s="136"/>
      <c r="I287" s="136"/>
      <c r="J287" s="136"/>
      <c r="K287" s="136"/>
      <c r="L287" s="136"/>
      <c r="M287" s="136"/>
      <c r="N287" s="136"/>
    </row>
    <row r="288" spans="2:14">
      <c r="B288" s="135"/>
      <c r="C288" s="135"/>
      <c r="D288" s="135"/>
      <c r="E288" s="135"/>
      <c r="F288" s="135"/>
      <c r="G288" s="135"/>
      <c r="H288" s="136"/>
      <c r="I288" s="136"/>
      <c r="J288" s="136"/>
      <c r="K288" s="136"/>
      <c r="L288" s="136"/>
      <c r="M288" s="136"/>
      <c r="N288" s="136"/>
    </row>
    <row r="289" spans="2:14">
      <c r="B289" s="135"/>
      <c r="C289" s="135"/>
      <c r="D289" s="135"/>
      <c r="E289" s="135"/>
      <c r="F289" s="135"/>
      <c r="G289" s="135"/>
      <c r="H289" s="136"/>
      <c r="I289" s="136"/>
      <c r="J289" s="136"/>
      <c r="K289" s="136"/>
      <c r="L289" s="136"/>
      <c r="M289" s="136"/>
      <c r="N289" s="136"/>
    </row>
    <row r="290" spans="2:14">
      <c r="B290" s="135"/>
      <c r="C290" s="135"/>
      <c r="D290" s="135"/>
      <c r="E290" s="135"/>
      <c r="F290" s="135"/>
      <c r="G290" s="135"/>
      <c r="H290" s="136"/>
      <c r="I290" s="136"/>
      <c r="J290" s="136"/>
      <c r="K290" s="136"/>
      <c r="L290" s="136"/>
      <c r="M290" s="136"/>
      <c r="N290" s="136"/>
    </row>
    <row r="291" spans="2:14">
      <c r="B291" s="135"/>
      <c r="C291" s="135"/>
      <c r="D291" s="135"/>
      <c r="E291" s="135"/>
      <c r="F291" s="135"/>
      <c r="G291" s="135"/>
      <c r="H291" s="136"/>
      <c r="I291" s="136"/>
      <c r="J291" s="136"/>
      <c r="K291" s="136"/>
      <c r="L291" s="136"/>
      <c r="M291" s="136"/>
      <c r="N291" s="136"/>
    </row>
    <row r="292" spans="2:14">
      <c r="B292" s="135"/>
      <c r="C292" s="135"/>
      <c r="D292" s="135"/>
      <c r="E292" s="135"/>
      <c r="F292" s="135"/>
      <c r="G292" s="135"/>
      <c r="H292" s="136"/>
      <c r="I292" s="136"/>
      <c r="J292" s="136"/>
      <c r="K292" s="136"/>
      <c r="L292" s="136"/>
      <c r="M292" s="136"/>
      <c r="N292" s="136"/>
    </row>
    <row r="293" spans="2:14">
      <c r="B293" s="135"/>
      <c r="C293" s="135"/>
      <c r="D293" s="135"/>
      <c r="E293" s="135"/>
      <c r="F293" s="135"/>
      <c r="G293" s="135"/>
      <c r="H293" s="136"/>
      <c r="I293" s="136"/>
      <c r="J293" s="136"/>
      <c r="K293" s="136"/>
      <c r="L293" s="136"/>
      <c r="M293" s="136"/>
      <c r="N293" s="136"/>
    </row>
    <row r="294" spans="2:14">
      <c r="B294" s="135"/>
      <c r="C294" s="135"/>
      <c r="D294" s="135"/>
      <c r="E294" s="135"/>
      <c r="F294" s="135"/>
      <c r="G294" s="135"/>
      <c r="H294" s="136"/>
      <c r="I294" s="136"/>
      <c r="J294" s="136"/>
      <c r="K294" s="136"/>
      <c r="L294" s="136"/>
      <c r="M294" s="136"/>
      <c r="N294" s="136"/>
    </row>
    <row r="295" spans="2:14">
      <c r="B295" s="135"/>
      <c r="C295" s="135"/>
      <c r="D295" s="135"/>
      <c r="E295" s="135"/>
      <c r="F295" s="135"/>
      <c r="G295" s="135"/>
      <c r="H295" s="136"/>
      <c r="I295" s="136"/>
      <c r="J295" s="136"/>
      <c r="K295" s="136"/>
      <c r="L295" s="136"/>
      <c r="M295" s="136"/>
      <c r="N295" s="136"/>
    </row>
    <row r="296" spans="2:14">
      <c r="B296" s="135"/>
      <c r="C296" s="135"/>
      <c r="D296" s="135"/>
      <c r="E296" s="135"/>
      <c r="F296" s="135"/>
      <c r="G296" s="135"/>
      <c r="H296" s="136"/>
      <c r="I296" s="136"/>
      <c r="J296" s="136"/>
      <c r="K296" s="136"/>
      <c r="L296" s="136"/>
      <c r="M296" s="136"/>
      <c r="N296" s="136"/>
    </row>
    <row r="297" spans="2:14">
      <c r="B297" s="135"/>
      <c r="C297" s="135"/>
      <c r="D297" s="135"/>
      <c r="E297" s="135"/>
      <c r="F297" s="135"/>
      <c r="G297" s="135"/>
      <c r="H297" s="136"/>
      <c r="I297" s="136"/>
      <c r="J297" s="136"/>
      <c r="K297" s="136"/>
      <c r="L297" s="136"/>
      <c r="M297" s="136"/>
      <c r="N297" s="136"/>
    </row>
    <row r="298" spans="2:14">
      <c r="B298" s="135"/>
      <c r="C298" s="135"/>
      <c r="D298" s="135"/>
      <c r="E298" s="135"/>
      <c r="F298" s="135"/>
      <c r="G298" s="135"/>
      <c r="H298" s="136"/>
      <c r="I298" s="136"/>
      <c r="J298" s="136"/>
      <c r="K298" s="136"/>
      <c r="L298" s="136"/>
      <c r="M298" s="136"/>
      <c r="N298" s="136"/>
    </row>
    <row r="299" spans="2:14">
      <c r="B299" s="135"/>
      <c r="C299" s="135"/>
      <c r="D299" s="135"/>
      <c r="E299" s="135"/>
      <c r="F299" s="135"/>
      <c r="G299" s="135"/>
      <c r="H299" s="136"/>
      <c r="I299" s="136"/>
      <c r="J299" s="136"/>
      <c r="K299" s="136"/>
      <c r="L299" s="136"/>
      <c r="M299" s="136"/>
      <c r="N299" s="136"/>
    </row>
    <row r="300" spans="2:14">
      <c r="B300" s="135"/>
      <c r="C300" s="135"/>
      <c r="D300" s="135"/>
      <c r="E300" s="135"/>
      <c r="F300" s="135"/>
      <c r="G300" s="135"/>
      <c r="H300" s="136"/>
      <c r="I300" s="136"/>
      <c r="J300" s="136"/>
      <c r="K300" s="136"/>
      <c r="L300" s="136"/>
      <c r="M300" s="136"/>
      <c r="N300" s="136"/>
    </row>
    <row r="301" spans="2:14">
      <c r="B301" s="135"/>
      <c r="C301" s="135"/>
      <c r="D301" s="135"/>
      <c r="E301" s="135"/>
      <c r="F301" s="135"/>
      <c r="G301" s="135"/>
      <c r="H301" s="136"/>
      <c r="I301" s="136"/>
      <c r="J301" s="136"/>
      <c r="K301" s="136"/>
      <c r="L301" s="136"/>
      <c r="M301" s="136"/>
      <c r="N301" s="136"/>
    </row>
    <row r="302" spans="2:14">
      <c r="B302" s="135"/>
      <c r="C302" s="135"/>
      <c r="D302" s="135"/>
      <c r="E302" s="135"/>
      <c r="F302" s="135"/>
      <c r="G302" s="135"/>
      <c r="H302" s="136"/>
      <c r="I302" s="136"/>
      <c r="J302" s="136"/>
      <c r="K302" s="136"/>
      <c r="L302" s="136"/>
      <c r="M302" s="136"/>
      <c r="N302" s="136"/>
    </row>
    <row r="303" spans="2:14">
      <c r="B303" s="135"/>
      <c r="C303" s="135"/>
      <c r="D303" s="135"/>
      <c r="E303" s="135"/>
      <c r="F303" s="135"/>
      <c r="G303" s="135"/>
      <c r="H303" s="136"/>
      <c r="I303" s="136"/>
      <c r="J303" s="136"/>
      <c r="K303" s="136"/>
      <c r="L303" s="136"/>
      <c r="M303" s="136"/>
      <c r="N303" s="136"/>
    </row>
    <row r="304" spans="2:14">
      <c r="B304" s="135"/>
      <c r="C304" s="135"/>
      <c r="D304" s="135"/>
      <c r="E304" s="135"/>
      <c r="F304" s="135"/>
      <c r="G304" s="135"/>
      <c r="H304" s="136"/>
      <c r="I304" s="136"/>
      <c r="J304" s="136"/>
      <c r="K304" s="136"/>
      <c r="L304" s="136"/>
      <c r="M304" s="136"/>
      <c r="N304" s="136"/>
    </row>
    <row r="305" spans="2:14">
      <c r="B305" s="135"/>
      <c r="C305" s="135"/>
      <c r="D305" s="135"/>
      <c r="E305" s="135"/>
      <c r="F305" s="135"/>
      <c r="G305" s="135"/>
      <c r="H305" s="136"/>
      <c r="I305" s="136"/>
      <c r="J305" s="136"/>
      <c r="K305" s="136"/>
      <c r="L305" s="136"/>
      <c r="M305" s="136"/>
      <c r="N305" s="136"/>
    </row>
    <row r="306" spans="2:14">
      <c r="B306" s="135"/>
      <c r="C306" s="135"/>
      <c r="D306" s="135"/>
      <c r="E306" s="135"/>
      <c r="F306" s="135"/>
      <c r="G306" s="135"/>
      <c r="H306" s="136"/>
      <c r="I306" s="136"/>
      <c r="J306" s="136"/>
      <c r="K306" s="136"/>
      <c r="L306" s="136"/>
      <c r="M306" s="136"/>
      <c r="N306" s="136"/>
    </row>
    <row r="307" spans="2:14">
      <c r="B307" s="135"/>
      <c r="C307" s="135"/>
      <c r="D307" s="135"/>
      <c r="E307" s="135"/>
      <c r="F307" s="135"/>
      <c r="G307" s="135"/>
      <c r="H307" s="136"/>
      <c r="I307" s="136"/>
      <c r="J307" s="136"/>
      <c r="K307" s="136"/>
      <c r="L307" s="136"/>
      <c r="M307" s="136"/>
      <c r="N307" s="136"/>
    </row>
    <row r="308" spans="2:14">
      <c r="B308" s="135"/>
      <c r="C308" s="135"/>
      <c r="D308" s="135"/>
      <c r="E308" s="135"/>
      <c r="F308" s="135"/>
      <c r="G308" s="135"/>
      <c r="H308" s="136"/>
      <c r="I308" s="136"/>
      <c r="J308" s="136"/>
      <c r="K308" s="136"/>
      <c r="L308" s="136"/>
      <c r="M308" s="136"/>
      <c r="N308" s="136"/>
    </row>
    <row r="309" spans="2:14">
      <c r="B309" s="135"/>
      <c r="C309" s="135"/>
      <c r="D309" s="135"/>
      <c r="E309" s="135"/>
      <c r="F309" s="135"/>
      <c r="G309" s="135"/>
      <c r="H309" s="136"/>
      <c r="I309" s="136"/>
      <c r="J309" s="136"/>
      <c r="K309" s="136"/>
      <c r="L309" s="136"/>
      <c r="M309" s="136"/>
      <c r="N309" s="136"/>
    </row>
    <row r="310" spans="2:14">
      <c r="B310" s="135"/>
      <c r="C310" s="135"/>
      <c r="D310" s="135"/>
      <c r="E310" s="135"/>
      <c r="F310" s="135"/>
      <c r="G310" s="135"/>
      <c r="H310" s="136"/>
      <c r="I310" s="136"/>
      <c r="J310" s="136"/>
      <c r="K310" s="136"/>
      <c r="L310" s="136"/>
      <c r="M310" s="136"/>
      <c r="N310" s="136"/>
    </row>
    <row r="311" spans="2:14">
      <c r="B311" s="135"/>
      <c r="C311" s="135"/>
      <c r="D311" s="135"/>
      <c r="E311" s="135"/>
      <c r="F311" s="135"/>
      <c r="G311" s="135"/>
      <c r="H311" s="136"/>
      <c r="I311" s="136"/>
      <c r="J311" s="136"/>
      <c r="K311" s="136"/>
      <c r="L311" s="136"/>
      <c r="M311" s="136"/>
      <c r="N311" s="136"/>
    </row>
    <row r="312" spans="2:14">
      <c r="B312" s="135"/>
      <c r="C312" s="135"/>
      <c r="D312" s="135"/>
      <c r="E312" s="135"/>
      <c r="F312" s="135"/>
      <c r="G312" s="135"/>
      <c r="H312" s="136"/>
      <c r="I312" s="136"/>
      <c r="J312" s="136"/>
      <c r="K312" s="136"/>
      <c r="L312" s="136"/>
      <c r="M312" s="136"/>
      <c r="N312" s="136"/>
    </row>
    <row r="313" spans="2:14">
      <c r="B313" s="135"/>
      <c r="C313" s="135"/>
      <c r="D313" s="135"/>
      <c r="E313" s="135"/>
      <c r="F313" s="135"/>
      <c r="G313" s="135"/>
      <c r="H313" s="136"/>
      <c r="I313" s="136"/>
      <c r="J313" s="136"/>
      <c r="K313" s="136"/>
      <c r="L313" s="136"/>
      <c r="M313" s="136"/>
      <c r="N313" s="136"/>
    </row>
    <row r="314" spans="2:14">
      <c r="B314" s="135"/>
      <c r="C314" s="135"/>
      <c r="D314" s="135"/>
      <c r="E314" s="135"/>
      <c r="F314" s="135"/>
      <c r="G314" s="135"/>
      <c r="H314" s="136"/>
      <c r="I314" s="136"/>
      <c r="J314" s="136"/>
      <c r="K314" s="136"/>
      <c r="L314" s="136"/>
      <c r="M314" s="136"/>
      <c r="N314" s="136"/>
    </row>
    <row r="315" spans="2:14">
      <c r="B315" s="135"/>
      <c r="C315" s="135"/>
      <c r="D315" s="135"/>
      <c r="E315" s="135"/>
      <c r="F315" s="135"/>
      <c r="G315" s="135"/>
      <c r="H315" s="136"/>
      <c r="I315" s="136"/>
      <c r="J315" s="136"/>
      <c r="K315" s="136"/>
      <c r="L315" s="136"/>
      <c r="M315" s="136"/>
      <c r="N315" s="136"/>
    </row>
    <row r="316" spans="2:14">
      <c r="B316" s="135"/>
      <c r="C316" s="135"/>
      <c r="D316" s="135"/>
      <c r="E316" s="135"/>
      <c r="F316" s="135"/>
      <c r="G316" s="135"/>
      <c r="H316" s="136"/>
      <c r="I316" s="136"/>
      <c r="J316" s="136"/>
      <c r="K316" s="136"/>
      <c r="L316" s="136"/>
      <c r="M316" s="136"/>
      <c r="N316" s="136"/>
    </row>
    <row r="317" spans="2:14">
      <c r="B317" s="135"/>
      <c r="C317" s="135"/>
      <c r="D317" s="135"/>
      <c r="E317" s="135"/>
      <c r="F317" s="135"/>
      <c r="G317" s="135"/>
      <c r="H317" s="136"/>
      <c r="I317" s="136"/>
      <c r="J317" s="136"/>
      <c r="K317" s="136"/>
      <c r="L317" s="136"/>
      <c r="M317" s="136"/>
      <c r="N317" s="136"/>
    </row>
    <row r="318" spans="2:14">
      <c r="B318" s="135"/>
      <c r="C318" s="135"/>
      <c r="D318" s="135"/>
      <c r="E318" s="135"/>
      <c r="F318" s="135"/>
      <c r="G318" s="135"/>
      <c r="H318" s="136"/>
      <c r="I318" s="136"/>
      <c r="J318" s="136"/>
      <c r="K318" s="136"/>
      <c r="L318" s="136"/>
      <c r="M318" s="136"/>
      <c r="N318" s="136"/>
    </row>
    <row r="319" spans="2:14">
      <c r="B319" s="135"/>
      <c r="C319" s="135"/>
      <c r="D319" s="135"/>
      <c r="E319" s="135"/>
      <c r="F319" s="135"/>
      <c r="G319" s="135"/>
      <c r="H319" s="136"/>
      <c r="I319" s="136"/>
      <c r="J319" s="136"/>
      <c r="K319" s="136"/>
      <c r="L319" s="136"/>
      <c r="M319" s="136"/>
      <c r="N319" s="136"/>
    </row>
    <row r="320" spans="2:14">
      <c r="B320" s="135"/>
      <c r="C320" s="135"/>
      <c r="D320" s="135"/>
      <c r="E320" s="135"/>
      <c r="F320" s="135"/>
      <c r="G320" s="135"/>
      <c r="H320" s="136"/>
      <c r="I320" s="136"/>
      <c r="J320" s="136"/>
      <c r="K320" s="136"/>
      <c r="L320" s="136"/>
      <c r="M320" s="136"/>
      <c r="N320" s="136"/>
    </row>
    <row r="321" spans="2:14">
      <c r="B321" s="135"/>
      <c r="C321" s="135"/>
      <c r="D321" s="135"/>
      <c r="E321" s="135"/>
      <c r="F321" s="135"/>
      <c r="G321" s="135"/>
      <c r="H321" s="136"/>
      <c r="I321" s="136"/>
      <c r="J321" s="136"/>
      <c r="K321" s="136"/>
      <c r="L321" s="136"/>
      <c r="M321" s="136"/>
      <c r="N321" s="136"/>
    </row>
    <row r="322" spans="2:14">
      <c r="B322" s="135"/>
      <c r="C322" s="135"/>
      <c r="D322" s="135"/>
      <c r="E322" s="135"/>
      <c r="F322" s="135"/>
      <c r="G322" s="135"/>
      <c r="H322" s="136"/>
      <c r="I322" s="136"/>
      <c r="J322" s="136"/>
      <c r="K322" s="136"/>
      <c r="L322" s="136"/>
      <c r="M322" s="136"/>
      <c r="N322" s="136"/>
    </row>
    <row r="323" spans="2:14">
      <c r="B323" s="135"/>
      <c r="C323" s="135"/>
      <c r="D323" s="135"/>
      <c r="E323" s="135"/>
      <c r="F323" s="135"/>
      <c r="G323" s="135"/>
      <c r="H323" s="136"/>
      <c r="I323" s="136"/>
      <c r="J323" s="136"/>
      <c r="K323" s="136"/>
      <c r="L323" s="136"/>
      <c r="M323" s="136"/>
      <c r="N323" s="136"/>
    </row>
    <row r="324" spans="2:14">
      <c r="B324" s="135"/>
      <c r="C324" s="135"/>
      <c r="D324" s="135"/>
      <c r="E324" s="135"/>
      <c r="F324" s="135"/>
      <c r="G324" s="135"/>
      <c r="H324" s="136"/>
      <c r="I324" s="136"/>
      <c r="J324" s="136"/>
      <c r="K324" s="136"/>
      <c r="L324" s="136"/>
      <c r="M324" s="136"/>
      <c r="N324" s="136"/>
    </row>
    <row r="325" spans="2:14">
      <c r="B325" s="135"/>
      <c r="C325" s="135"/>
      <c r="D325" s="135"/>
      <c r="E325" s="135"/>
      <c r="F325" s="135"/>
      <c r="G325" s="135"/>
      <c r="H325" s="136"/>
      <c r="I325" s="136"/>
      <c r="J325" s="136"/>
      <c r="K325" s="136"/>
      <c r="L325" s="136"/>
      <c r="M325" s="136"/>
      <c r="N325" s="136"/>
    </row>
    <row r="326" spans="2:14">
      <c r="B326" s="135"/>
      <c r="C326" s="135"/>
      <c r="D326" s="135"/>
      <c r="E326" s="135"/>
      <c r="F326" s="135"/>
      <c r="G326" s="135"/>
      <c r="H326" s="136"/>
      <c r="I326" s="136"/>
      <c r="J326" s="136"/>
      <c r="K326" s="136"/>
      <c r="L326" s="136"/>
      <c r="M326" s="136"/>
      <c r="N326" s="136"/>
    </row>
    <row r="327" spans="2:14">
      <c r="B327" s="135"/>
      <c r="C327" s="135"/>
      <c r="D327" s="135"/>
      <c r="E327" s="135"/>
      <c r="F327" s="135"/>
      <c r="G327" s="135"/>
      <c r="H327" s="136"/>
      <c r="I327" s="136"/>
      <c r="J327" s="136"/>
      <c r="K327" s="136"/>
      <c r="L327" s="136"/>
      <c r="M327" s="136"/>
      <c r="N327" s="136"/>
    </row>
    <row r="328" spans="2:14">
      <c r="B328" s="135"/>
      <c r="C328" s="135"/>
      <c r="D328" s="135"/>
      <c r="E328" s="135"/>
      <c r="F328" s="135"/>
      <c r="G328" s="135"/>
      <c r="H328" s="136"/>
      <c r="I328" s="136"/>
      <c r="J328" s="136"/>
      <c r="K328" s="136"/>
      <c r="L328" s="136"/>
      <c r="M328" s="136"/>
      <c r="N328" s="136"/>
    </row>
    <row r="329" spans="2:14">
      <c r="B329" s="135"/>
      <c r="C329" s="135"/>
      <c r="D329" s="135"/>
      <c r="E329" s="135"/>
      <c r="F329" s="135"/>
      <c r="G329" s="135"/>
      <c r="H329" s="136"/>
      <c r="I329" s="136"/>
      <c r="J329" s="136"/>
      <c r="K329" s="136"/>
      <c r="L329" s="136"/>
      <c r="M329" s="136"/>
      <c r="N329" s="136"/>
    </row>
    <row r="330" spans="2:14">
      <c r="B330" s="135"/>
      <c r="C330" s="135"/>
      <c r="D330" s="135"/>
      <c r="E330" s="135"/>
      <c r="F330" s="135"/>
      <c r="G330" s="135"/>
      <c r="H330" s="136"/>
      <c r="I330" s="136"/>
      <c r="J330" s="136"/>
      <c r="K330" s="136"/>
      <c r="L330" s="136"/>
      <c r="M330" s="136"/>
      <c r="N330" s="136"/>
    </row>
    <row r="331" spans="2:14">
      <c r="B331" s="135"/>
      <c r="C331" s="135"/>
      <c r="D331" s="135"/>
      <c r="E331" s="135"/>
      <c r="F331" s="135"/>
      <c r="G331" s="135"/>
      <c r="H331" s="136"/>
      <c r="I331" s="136"/>
      <c r="J331" s="136"/>
      <c r="K331" s="136"/>
      <c r="L331" s="136"/>
      <c r="M331" s="136"/>
      <c r="N331" s="136"/>
    </row>
    <row r="332" spans="2:14">
      <c r="B332" s="135"/>
      <c r="C332" s="135"/>
      <c r="D332" s="135"/>
      <c r="E332" s="135"/>
      <c r="F332" s="135"/>
      <c r="G332" s="135"/>
      <c r="H332" s="136"/>
      <c r="I332" s="136"/>
      <c r="J332" s="136"/>
      <c r="K332" s="136"/>
      <c r="L332" s="136"/>
      <c r="M332" s="136"/>
      <c r="N332" s="136"/>
    </row>
    <row r="333" spans="2:14">
      <c r="B333" s="135"/>
      <c r="C333" s="135"/>
      <c r="D333" s="135"/>
      <c r="E333" s="135"/>
      <c r="F333" s="135"/>
      <c r="G333" s="135"/>
      <c r="H333" s="136"/>
      <c r="I333" s="136"/>
      <c r="J333" s="136"/>
      <c r="K333" s="136"/>
      <c r="L333" s="136"/>
      <c r="M333" s="136"/>
      <c r="N333" s="136"/>
    </row>
    <row r="334" spans="2:14">
      <c r="B334" s="135"/>
      <c r="C334" s="135"/>
      <c r="D334" s="135"/>
      <c r="E334" s="135"/>
      <c r="F334" s="135"/>
      <c r="G334" s="135"/>
      <c r="H334" s="136"/>
      <c r="I334" s="136"/>
      <c r="J334" s="136"/>
      <c r="K334" s="136"/>
      <c r="L334" s="136"/>
      <c r="M334" s="136"/>
      <c r="N334" s="136"/>
    </row>
    <row r="335" spans="2:14">
      <c r="B335" s="135"/>
      <c r="C335" s="135"/>
      <c r="D335" s="135"/>
      <c r="E335" s="135"/>
      <c r="F335" s="135"/>
      <c r="G335" s="135"/>
      <c r="H335" s="136"/>
      <c r="I335" s="136"/>
      <c r="J335" s="136"/>
      <c r="K335" s="136"/>
      <c r="L335" s="136"/>
      <c r="M335" s="136"/>
      <c r="N335" s="136"/>
    </row>
    <row r="336" spans="2:14">
      <c r="B336" s="135"/>
      <c r="C336" s="135"/>
      <c r="D336" s="135"/>
      <c r="E336" s="135"/>
      <c r="F336" s="135"/>
      <c r="G336" s="135"/>
      <c r="H336" s="136"/>
      <c r="I336" s="136"/>
      <c r="J336" s="136"/>
      <c r="K336" s="136"/>
      <c r="L336" s="136"/>
      <c r="M336" s="136"/>
      <c r="N336" s="136"/>
    </row>
    <row r="337" spans="2:14">
      <c r="B337" s="135"/>
      <c r="C337" s="135"/>
      <c r="D337" s="135"/>
      <c r="E337" s="135"/>
      <c r="F337" s="135"/>
      <c r="G337" s="135"/>
      <c r="H337" s="136"/>
      <c r="I337" s="136"/>
      <c r="J337" s="136"/>
      <c r="K337" s="136"/>
      <c r="L337" s="136"/>
      <c r="M337" s="136"/>
      <c r="N337" s="136"/>
    </row>
    <row r="338" spans="2:14">
      <c r="B338" s="135"/>
      <c r="C338" s="135"/>
      <c r="D338" s="135"/>
      <c r="E338" s="135"/>
      <c r="F338" s="135"/>
      <c r="G338" s="135"/>
      <c r="H338" s="136"/>
      <c r="I338" s="136"/>
      <c r="J338" s="136"/>
      <c r="K338" s="136"/>
      <c r="L338" s="136"/>
      <c r="M338" s="136"/>
      <c r="N338" s="136"/>
    </row>
    <row r="339" spans="2:14">
      <c r="B339" s="135"/>
      <c r="C339" s="135"/>
      <c r="D339" s="135"/>
      <c r="E339" s="135"/>
      <c r="F339" s="135"/>
      <c r="G339" s="135"/>
      <c r="H339" s="136"/>
      <c r="I339" s="136"/>
      <c r="J339" s="136"/>
      <c r="K339" s="136"/>
      <c r="L339" s="136"/>
      <c r="M339" s="136"/>
      <c r="N339" s="136"/>
    </row>
    <row r="340" spans="2:14">
      <c r="B340" s="135"/>
      <c r="C340" s="135"/>
      <c r="D340" s="135"/>
      <c r="E340" s="135"/>
      <c r="F340" s="135"/>
      <c r="G340" s="135"/>
      <c r="H340" s="136"/>
      <c r="I340" s="136"/>
      <c r="J340" s="136"/>
      <c r="K340" s="136"/>
      <c r="L340" s="136"/>
      <c r="M340" s="136"/>
      <c r="N340" s="136"/>
    </row>
    <row r="341" spans="2:14">
      <c r="B341" s="135"/>
      <c r="C341" s="135"/>
      <c r="D341" s="135"/>
      <c r="E341" s="135"/>
      <c r="F341" s="135"/>
      <c r="G341" s="135"/>
      <c r="H341" s="136"/>
      <c r="I341" s="136"/>
      <c r="J341" s="136"/>
      <c r="K341" s="136"/>
      <c r="L341" s="136"/>
      <c r="M341" s="136"/>
      <c r="N341" s="136"/>
    </row>
    <row r="342" spans="2:14">
      <c r="B342" s="135"/>
      <c r="C342" s="135"/>
      <c r="D342" s="135"/>
      <c r="E342" s="135"/>
      <c r="F342" s="135"/>
      <c r="G342" s="135"/>
      <c r="H342" s="136"/>
      <c r="I342" s="136"/>
      <c r="J342" s="136"/>
      <c r="K342" s="136"/>
      <c r="L342" s="136"/>
      <c r="M342" s="136"/>
      <c r="N342" s="136"/>
    </row>
    <row r="343" spans="2:14">
      <c r="B343" s="135"/>
      <c r="C343" s="135"/>
      <c r="D343" s="135"/>
      <c r="E343" s="135"/>
      <c r="F343" s="135"/>
      <c r="G343" s="135"/>
      <c r="H343" s="136"/>
      <c r="I343" s="136"/>
      <c r="J343" s="136"/>
      <c r="K343" s="136"/>
      <c r="L343" s="136"/>
      <c r="M343" s="136"/>
      <c r="N343" s="136"/>
    </row>
    <row r="344" spans="2:14">
      <c r="B344" s="135"/>
      <c r="C344" s="135"/>
      <c r="D344" s="135"/>
      <c r="E344" s="135"/>
      <c r="F344" s="135"/>
      <c r="G344" s="135"/>
      <c r="H344" s="136"/>
      <c r="I344" s="136"/>
      <c r="J344" s="136"/>
      <c r="K344" s="136"/>
      <c r="L344" s="136"/>
      <c r="M344" s="136"/>
      <c r="N344" s="136"/>
    </row>
    <row r="345" spans="2:14">
      <c r="B345" s="135"/>
      <c r="C345" s="135"/>
      <c r="D345" s="135"/>
      <c r="E345" s="135"/>
      <c r="F345" s="135"/>
      <c r="G345" s="135"/>
      <c r="H345" s="136"/>
      <c r="I345" s="136"/>
      <c r="J345" s="136"/>
      <c r="K345" s="136"/>
      <c r="L345" s="136"/>
      <c r="M345" s="136"/>
      <c r="N345" s="136"/>
    </row>
    <row r="346" spans="2:14">
      <c r="B346" s="135"/>
      <c r="C346" s="135"/>
      <c r="D346" s="135"/>
      <c r="E346" s="135"/>
      <c r="F346" s="135"/>
      <c r="G346" s="135"/>
      <c r="H346" s="136"/>
      <c r="I346" s="136"/>
      <c r="J346" s="136"/>
      <c r="K346" s="136"/>
      <c r="L346" s="136"/>
      <c r="M346" s="136"/>
      <c r="N346" s="136"/>
    </row>
    <row r="347" spans="2:14">
      <c r="B347" s="135"/>
      <c r="C347" s="135"/>
      <c r="D347" s="135"/>
      <c r="E347" s="135"/>
      <c r="F347" s="135"/>
      <c r="G347" s="135"/>
      <c r="H347" s="136"/>
      <c r="I347" s="136"/>
      <c r="J347" s="136"/>
      <c r="K347" s="136"/>
      <c r="L347" s="136"/>
      <c r="M347" s="136"/>
      <c r="N347" s="136"/>
    </row>
    <row r="348" spans="2:14">
      <c r="B348" s="135"/>
      <c r="C348" s="135"/>
      <c r="D348" s="135"/>
      <c r="E348" s="135"/>
      <c r="F348" s="135"/>
      <c r="G348" s="135"/>
      <c r="H348" s="136"/>
      <c r="I348" s="136"/>
      <c r="J348" s="136"/>
      <c r="K348" s="136"/>
      <c r="L348" s="136"/>
      <c r="M348" s="136"/>
      <c r="N348" s="136"/>
    </row>
    <row r="349" spans="2:14">
      <c r="B349" s="135"/>
      <c r="C349" s="135"/>
      <c r="D349" s="135"/>
      <c r="E349" s="135"/>
      <c r="F349" s="135"/>
      <c r="G349" s="135"/>
      <c r="H349" s="136"/>
      <c r="I349" s="136"/>
      <c r="J349" s="136"/>
      <c r="K349" s="136"/>
      <c r="L349" s="136"/>
      <c r="M349" s="136"/>
      <c r="N349" s="136"/>
    </row>
    <row r="350" spans="2:14">
      <c r="B350" s="135"/>
      <c r="C350" s="135"/>
      <c r="D350" s="135"/>
      <c r="E350" s="135"/>
      <c r="F350" s="135"/>
      <c r="G350" s="135"/>
      <c r="H350" s="136"/>
      <c r="I350" s="136"/>
      <c r="J350" s="136"/>
      <c r="K350" s="136"/>
      <c r="L350" s="136"/>
      <c r="M350" s="136"/>
      <c r="N350" s="136"/>
    </row>
    <row r="351" spans="2:14">
      <c r="B351" s="135"/>
      <c r="C351" s="135"/>
      <c r="D351" s="135"/>
      <c r="E351" s="135"/>
      <c r="F351" s="135"/>
      <c r="G351" s="135"/>
      <c r="H351" s="136"/>
      <c r="I351" s="136"/>
      <c r="J351" s="136"/>
      <c r="K351" s="136"/>
      <c r="L351" s="136"/>
      <c r="M351" s="136"/>
      <c r="N351" s="136"/>
    </row>
    <row r="352" spans="2:14">
      <c r="B352" s="135"/>
      <c r="C352" s="135"/>
      <c r="D352" s="135"/>
      <c r="E352" s="135"/>
      <c r="F352" s="135"/>
      <c r="G352" s="135"/>
      <c r="H352" s="136"/>
      <c r="I352" s="136"/>
      <c r="J352" s="136"/>
      <c r="K352" s="136"/>
      <c r="L352" s="136"/>
      <c r="M352" s="136"/>
      <c r="N352" s="136"/>
    </row>
    <row r="353" spans="2:14">
      <c r="B353" s="135"/>
      <c r="C353" s="135"/>
      <c r="D353" s="135"/>
      <c r="E353" s="135"/>
      <c r="F353" s="135"/>
      <c r="G353" s="135"/>
      <c r="H353" s="136"/>
      <c r="I353" s="136"/>
      <c r="J353" s="136"/>
      <c r="K353" s="136"/>
      <c r="L353" s="136"/>
      <c r="M353" s="136"/>
      <c r="N353" s="136"/>
    </row>
    <row r="354" spans="2:14">
      <c r="B354" s="135"/>
      <c r="C354" s="135"/>
      <c r="D354" s="135"/>
      <c r="E354" s="135"/>
      <c r="F354" s="135"/>
      <c r="G354" s="135"/>
      <c r="H354" s="136"/>
      <c r="I354" s="136"/>
      <c r="J354" s="136"/>
      <c r="K354" s="136"/>
      <c r="L354" s="136"/>
      <c r="M354" s="136"/>
      <c r="N354" s="136"/>
    </row>
    <row r="355" spans="2:14">
      <c r="B355" s="135"/>
      <c r="C355" s="135"/>
      <c r="D355" s="135"/>
      <c r="E355" s="135"/>
      <c r="F355" s="135"/>
      <c r="G355" s="135"/>
      <c r="H355" s="136"/>
      <c r="I355" s="136"/>
      <c r="J355" s="136"/>
      <c r="K355" s="136"/>
      <c r="L355" s="136"/>
      <c r="M355" s="136"/>
      <c r="N355" s="136"/>
    </row>
    <row r="356" spans="2:14">
      <c r="B356" s="135"/>
      <c r="C356" s="135"/>
      <c r="D356" s="135"/>
      <c r="E356" s="135"/>
      <c r="F356" s="135"/>
      <c r="G356" s="135"/>
      <c r="H356" s="136"/>
      <c r="I356" s="136"/>
      <c r="J356" s="136"/>
      <c r="K356" s="136"/>
      <c r="L356" s="136"/>
      <c r="M356" s="136"/>
      <c r="N356" s="136"/>
    </row>
    <row r="357" spans="2:14">
      <c r="B357" s="135"/>
      <c r="C357" s="135"/>
      <c r="D357" s="135"/>
      <c r="E357" s="135"/>
      <c r="F357" s="135"/>
      <c r="G357" s="135"/>
      <c r="H357" s="136"/>
      <c r="I357" s="136"/>
      <c r="J357" s="136"/>
      <c r="K357" s="136"/>
      <c r="L357" s="136"/>
      <c r="M357" s="136"/>
      <c r="N357" s="136"/>
    </row>
    <row r="358" spans="2:14">
      <c r="B358" s="135"/>
      <c r="C358" s="135"/>
      <c r="D358" s="135"/>
      <c r="E358" s="135"/>
      <c r="F358" s="135"/>
      <c r="G358" s="135"/>
      <c r="H358" s="136"/>
      <c r="I358" s="136"/>
      <c r="J358" s="136"/>
      <c r="K358" s="136"/>
      <c r="L358" s="136"/>
      <c r="M358" s="136"/>
      <c r="N358" s="136"/>
    </row>
    <row r="359" spans="2:14">
      <c r="B359" s="135"/>
      <c r="C359" s="135"/>
      <c r="D359" s="135"/>
      <c r="E359" s="135"/>
      <c r="F359" s="135"/>
      <c r="G359" s="135"/>
      <c r="H359" s="136"/>
      <c r="I359" s="136"/>
      <c r="J359" s="136"/>
      <c r="K359" s="136"/>
      <c r="L359" s="136"/>
      <c r="M359" s="136"/>
      <c r="N359" s="136"/>
    </row>
    <row r="360" spans="2:14">
      <c r="B360" s="135"/>
      <c r="C360" s="135"/>
      <c r="D360" s="135"/>
      <c r="E360" s="135"/>
      <c r="F360" s="135"/>
      <c r="G360" s="135"/>
      <c r="H360" s="136"/>
      <c r="I360" s="136"/>
      <c r="J360" s="136"/>
      <c r="K360" s="136"/>
      <c r="L360" s="136"/>
      <c r="M360" s="136"/>
      <c r="N360" s="136"/>
    </row>
    <row r="361" spans="2:14">
      <c r="B361" s="135"/>
      <c r="C361" s="135"/>
      <c r="D361" s="135"/>
      <c r="E361" s="135"/>
      <c r="F361" s="135"/>
      <c r="G361" s="135"/>
      <c r="H361" s="136"/>
      <c r="I361" s="136"/>
      <c r="J361" s="136"/>
      <c r="K361" s="136"/>
      <c r="L361" s="136"/>
      <c r="M361" s="136"/>
      <c r="N361" s="136"/>
    </row>
    <row r="362" spans="2:14">
      <c r="B362" s="135"/>
      <c r="C362" s="135"/>
      <c r="D362" s="135"/>
      <c r="E362" s="135"/>
      <c r="F362" s="135"/>
      <c r="G362" s="135"/>
      <c r="H362" s="136"/>
      <c r="I362" s="136"/>
      <c r="J362" s="136"/>
      <c r="K362" s="136"/>
      <c r="L362" s="136"/>
      <c r="M362" s="136"/>
      <c r="N362" s="136"/>
    </row>
    <row r="363" spans="2:14">
      <c r="B363" s="135"/>
      <c r="C363" s="135"/>
      <c r="D363" s="135"/>
      <c r="E363" s="135"/>
      <c r="F363" s="135"/>
      <c r="G363" s="135"/>
      <c r="H363" s="136"/>
      <c r="I363" s="136"/>
      <c r="J363" s="136"/>
      <c r="K363" s="136"/>
      <c r="L363" s="136"/>
      <c r="M363" s="136"/>
      <c r="N363" s="136"/>
    </row>
    <row r="364" spans="2:14">
      <c r="B364" s="135"/>
      <c r="C364" s="135"/>
      <c r="D364" s="135"/>
      <c r="E364" s="135"/>
      <c r="F364" s="135"/>
      <c r="G364" s="135"/>
      <c r="H364" s="136"/>
      <c r="I364" s="136"/>
      <c r="J364" s="136"/>
      <c r="K364" s="136"/>
      <c r="L364" s="136"/>
      <c r="M364" s="136"/>
      <c r="N364" s="136"/>
    </row>
    <row r="365" spans="2:14">
      <c r="B365" s="135"/>
      <c r="C365" s="135"/>
      <c r="D365" s="135"/>
      <c r="E365" s="135"/>
      <c r="F365" s="135"/>
      <c r="G365" s="135"/>
      <c r="H365" s="136"/>
      <c r="I365" s="136"/>
      <c r="J365" s="136"/>
      <c r="K365" s="136"/>
      <c r="L365" s="136"/>
      <c r="M365" s="136"/>
      <c r="N365" s="136"/>
    </row>
    <row r="366" spans="2:14">
      <c r="B366" s="135"/>
      <c r="C366" s="135"/>
      <c r="D366" s="135"/>
      <c r="E366" s="135"/>
      <c r="F366" s="135"/>
      <c r="G366" s="135"/>
      <c r="H366" s="136"/>
      <c r="I366" s="136"/>
      <c r="J366" s="136"/>
      <c r="K366" s="136"/>
      <c r="L366" s="136"/>
      <c r="M366" s="136"/>
      <c r="N366" s="136"/>
    </row>
    <row r="367" spans="2:14">
      <c r="B367" s="135"/>
      <c r="C367" s="135"/>
      <c r="D367" s="135"/>
      <c r="E367" s="135"/>
      <c r="F367" s="135"/>
      <c r="G367" s="135"/>
      <c r="H367" s="136"/>
      <c r="I367" s="136"/>
      <c r="J367" s="136"/>
      <c r="K367" s="136"/>
      <c r="L367" s="136"/>
      <c r="M367" s="136"/>
      <c r="N367" s="136"/>
    </row>
    <row r="368" spans="2:14">
      <c r="B368" s="135"/>
      <c r="C368" s="135"/>
      <c r="D368" s="135"/>
      <c r="E368" s="135"/>
      <c r="F368" s="135"/>
      <c r="G368" s="135"/>
      <c r="H368" s="136"/>
      <c r="I368" s="136"/>
      <c r="J368" s="136"/>
      <c r="K368" s="136"/>
      <c r="L368" s="136"/>
      <c r="M368" s="136"/>
      <c r="N368" s="136"/>
    </row>
    <row r="369" spans="2:14">
      <c r="B369" s="135"/>
      <c r="C369" s="135"/>
      <c r="D369" s="135"/>
      <c r="E369" s="135"/>
      <c r="F369" s="135"/>
      <c r="G369" s="135"/>
      <c r="H369" s="136"/>
      <c r="I369" s="136"/>
      <c r="J369" s="136"/>
      <c r="K369" s="136"/>
      <c r="L369" s="136"/>
      <c r="M369" s="136"/>
      <c r="N369" s="136"/>
    </row>
    <row r="370" spans="2:14">
      <c r="B370" s="135"/>
      <c r="C370" s="135"/>
      <c r="D370" s="135"/>
      <c r="E370" s="135"/>
      <c r="F370" s="135"/>
      <c r="G370" s="135"/>
      <c r="H370" s="136"/>
      <c r="I370" s="136"/>
      <c r="J370" s="136"/>
      <c r="K370" s="136"/>
      <c r="L370" s="136"/>
      <c r="M370" s="136"/>
      <c r="N370" s="136"/>
    </row>
    <row r="371" spans="2:14">
      <c r="B371" s="135"/>
      <c r="C371" s="135"/>
      <c r="D371" s="135"/>
      <c r="E371" s="135"/>
      <c r="F371" s="135"/>
      <c r="G371" s="135"/>
      <c r="H371" s="136"/>
      <c r="I371" s="136"/>
      <c r="J371" s="136"/>
      <c r="K371" s="136"/>
      <c r="L371" s="136"/>
      <c r="M371" s="136"/>
      <c r="N371" s="136"/>
    </row>
    <row r="372" spans="2:14">
      <c r="B372" s="135"/>
      <c r="C372" s="135"/>
      <c r="D372" s="135"/>
      <c r="E372" s="135"/>
      <c r="F372" s="135"/>
      <c r="G372" s="135"/>
      <c r="H372" s="136"/>
      <c r="I372" s="136"/>
      <c r="J372" s="136"/>
      <c r="K372" s="136"/>
      <c r="L372" s="136"/>
      <c r="M372" s="136"/>
      <c r="N372" s="136"/>
    </row>
    <row r="373" spans="2:14">
      <c r="B373" s="135"/>
      <c r="C373" s="135"/>
      <c r="D373" s="135"/>
      <c r="E373" s="135"/>
      <c r="F373" s="135"/>
      <c r="G373" s="135"/>
      <c r="H373" s="136"/>
      <c r="I373" s="136"/>
      <c r="J373" s="136"/>
      <c r="K373" s="136"/>
      <c r="L373" s="136"/>
      <c r="M373" s="136"/>
      <c r="N373" s="136"/>
    </row>
    <row r="374" spans="2:14">
      <c r="B374" s="135"/>
      <c r="C374" s="135"/>
      <c r="D374" s="135"/>
      <c r="E374" s="135"/>
      <c r="F374" s="135"/>
      <c r="G374" s="135"/>
      <c r="H374" s="136"/>
      <c r="I374" s="136"/>
      <c r="J374" s="136"/>
      <c r="K374" s="136"/>
      <c r="L374" s="136"/>
      <c r="M374" s="136"/>
      <c r="N374" s="136"/>
    </row>
    <row r="375" spans="2:14">
      <c r="B375" s="135"/>
      <c r="C375" s="135"/>
      <c r="D375" s="135"/>
      <c r="E375" s="135"/>
      <c r="F375" s="135"/>
      <c r="G375" s="135"/>
      <c r="H375" s="136"/>
      <c r="I375" s="136"/>
      <c r="J375" s="136"/>
      <c r="K375" s="136"/>
      <c r="L375" s="136"/>
      <c r="M375" s="136"/>
      <c r="N375" s="136"/>
    </row>
    <row r="376" spans="2:14">
      <c r="B376" s="135"/>
      <c r="C376" s="135"/>
      <c r="D376" s="135"/>
      <c r="E376" s="135"/>
      <c r="F376" s="135"/>
      <c r="G376" s="135"/>
      <c r="H376" s="136"/>
      <c r="I376" s="136"/>
      <c r="J376" s="136"/>
      <c r="K376" s="136"/>
      <c r="L376" s="136"/>
      <c r="M376" s="136"/>
      <c r="N376" s="136"/>
    </row>
    <row r="377" spans="2:14">
      <c r="B377" s="135"/>
      <c r="C377" s="135"/>
      <c r="D377" s="135"/>
      <c r="E377" s="135"/>
      <c r="F377" s="135"/>
      <c r="G377" s="135"/>
      <c r="H377" s="136"/>
      <c r="I377" s="136"/>
      <c r="J377" s="136"/>
      <c r="K377" s="136"/>
      <c r="L377" s="136"/>
      <c r="M377" s="136"/>
      <c r="N377" s="136"/>
    </row>
    <row r="378" spans="2:14">
      <c r="B378" s="135"/>
      <c r="C378" s="135"/>
      <c r="D378" s="135"/>
      <c r="E378" s="135"/>
      <c r="F378" s="135"/>
      <c r="G378" s="135"/>
      <c r="H378" s="136"/>
      <c r="I378" s="136"/>
      <c r="J378" s="136"/>
      <c r="K378" s="136"/>
      <c r="L378" s="136"/>
      <c r="M378" s="136"/>
      <c r="N378" s="136"/>
    </row>
    <row r="379" spans="2:14">
      <c r="B379" s="135"/>
      <c r="C379" s="135"/>
      <c r="D379" s="135"/>
      <c r="E379" s="135"/>
      <c r="F379" s="135"/>
      <c r="G379" s="135"/>
      <c r="H379" s="136"/>
      <c r="I379" s="136"/>
      <c r="J379" s="136"/>
      <c r="K379" s="136"/>
      <c r="L379" s="136"/>
      <c r="M379" s="136"/>
      <c r="N379" s="136"/>
    </row>
    <row r="380" spans="2:14">
      <c r="B380" s="135"/>
      <c r="C380" s="135"/>
      <c r="D380" s="135"/>
      <c r="E380" s="135"/>
      <c r="F380" s="135"/>
      <c r="G380" s="135"/>
      <c r="H380" s="136"/>
      <c r="I380" s="136"/>
      <c r="J380" s="136"/>
      <c r="K380" s="136"/>
      <c r="L380" s="136"/>
      <c r="M380" s="136"/>
      <c r="N380" s="136"/>
    </row>
    <row r="381" spans="2:14">
      <c r="B381" s="135"/>
      <c r="C381" s="135"/>
      <c r="D381" s="135"/>
      <c r="E381" s="135"/>
      <c r="F381" s="135"/>
      <c r="G381" s="135"/>
      <c r="H381" s="136"/>
      <c r="I381" s="136"/>
      <c r="J381" s="136"/>
      <c r="K381" s="136"/>
      <c r="L381" s="136"/>
      <c r="M381" s="136"/>
      <c r="N381" s="136"/>
    </row>
    <row r="382" spans="2:14">
      <c r="B382" s="135"/>
      <c r="C382" s="135"/>
      <c r="D382" s="135"/>
      <c r="E382" s="135"/>
      <c r="F382" s="135"/>
      <c r="G382" s="135"/>
      <c r="H382" s="136"/>
      <c r="I382" s="136"/>
      <c r="J382" s="136"/>
      <c r="K382" s="136"/>
      <c r="L382" s="136"/>
      <c r="M382" s="136"/>
      <c r="N382" s="136"/>
    </row>
    <row r="383" spans="2:14">
      <c r="B383" s="135"/>
      <c r="C383" s="135"/>
      <c r="D383" s="135"/>
      <c r="E383" s="135"/>
      <c r="F383" s="135"/>
      <c r="G383" s="135"/>
      <c r="H383" s="136"/>
      <c r="I383" s="136"/>
      <c r="J383" s="136"/>
      <c r="K383" s="136"/>
      <c r="L383" s="136"/>
      <c r="M383" s="136"/>
      <c r="N383" s="136"/>
    </row>
    <row r="384" spans="2:14">
      <c r="B384" s="135"/>
      <c r="C384" s="135"/>
      <c r="D384" s="135"/>
      <c r="E384" s="135"/>
      <c r="F384" s="135"/>
      <c r="G384" s="135"/>
      <c r="H384" s="136"/>
      <c r="I384" s="136"/>
      <c r="J384" s="136"/>
      <c r="K384" s="136"/>
      <c r="L384" s="136"/>
      <c r="M384" s="136"/>
      <c r="N384" s="136"/>
    </row>
    <row r="385" spans="2:14">
      <c r="B385" s="135"/>
      <c r="C385" s="135"/>
      <c r="D385" s="135"/>
      <c r="E385" s="135"/>
      <c r="F385" s="135"/>
      <c r="G385" s="135"/>
      <c r="H385" s="136"/>
      <c r="I385" s="136"/>
      <c r="J385" s="136"/>
      <c r="K385" s="136"/>
      <c r="L385" s="136"/>
      <c r="M385" s="136"/>
      <c r="N385" s="136"/>
    </row>
    <row r="386" spans="2:14">
      <c r="B386" s="135"/>
      <c r="C386" s="135"/>
      <c r="D386" s="135"/>
      <c r="E386" s="135"/>
      <c r="F386" s="135"/>
      <c r="G386" s="135"/>
      <c r="H386" s="136"/>
      <c r="I386" s="136"/>
      <c r="J386" s="136"/>
      <c r="K386" s="136"/>
      <c r="L386" s="136"/>
      <c r="M386" s="136"/>
      <c r="N386" s="136"/>
    </row>
    <row r="387" spans="2:14">
      <c r="B387" s="135"/>
      <c r="C387" s="135"/>
      <c r="D387" s="135"/>
      <c r="E387" s="135"/>
      <c r="F387" s="135"/>
      <c r="G387" s="135"/>
      <c r="H387" s="136"/>
      <c r="I387" s="136"/>
      <c r="J387" s="136"/>
      <c r="K387" s="136"/>
      <c r="L387" s="136"/>
      <c r="M387" s="136"/>
      <c r="N387" s="136"/>
    </row>
    <row r="388" spans="2:14">
      <c r="B388" s="135"/>
      <c r="C388" s="135"/>
      <c r="D388" s="135"/>
      <c r="E388" s="135"/>
      <c r="F388" s="135"/>
      <c r="G388" s="135"/>
      <c r="H388" s="136"/>
      <c r="I388" s="136"/>
      <c r="J388" s="136"/>
      <c r="K388" s="136"/>
      <c r="L388" s="136"/>
      <c r="M388" s="136"/>
      <c r="N388" s="136"/>
    </row>
    <row r="389" spans="2:14">
      <c r="B389" s="135"/>
      <c r="C389" s="135"/>
      <c r="D389" s="135"/>
      <c r="E389" s="135"/>
      <c r="F389" s="135"/>
      <c r="G389" s="135"/>
      <c r="H389" s="136"/>
      <c r="I389" s="136"/>
      <c r="J389" s="136"/>
      <c r="K389" s="136"/>
      <c r="L389" s="136"/>
      <c r="M389" s="136"/>
      <c r="N389" s="136"/>
    </row>
    <row r="390" spans="2:14">
      <c r="B390" s="135"/>
      <c r="C390" s="135"/>
      <c r="D390" s="135"/>
      <c r="E390" s="135"/>
      <c r="F390" s="135"/>
      <c r="G390" s="135"/>
      <c r="H390" s="136"/>
      <c r="I390" s="136"/>
      <c r="J390" s="136"/>
      <c r="K390" s="136"/>
      <c r="L390" s="136"/>
      <c r="M390" s="136"/>
      <c r="N390" s="136"/>
    </row>
    <row r="391" spans="2:14">
      <c r="B391" s="135"/>
      <c r="C391" s="135"/>
      <c r="D391" s="135"/>
      <c r="E391" s="135"/>
      <c r="F391" s="135"/>
      <c r="G391" s="135"/>
      <c r="H391" s="136"/>
      <c r="I391" s="136"/>
      <c r="J391" s="136"/>
      <c r="K391" s="136"/>
      <c r="L391" s="136"/>
      <c r="M391" s="136"/>
      <c r="N391" s="136"/>
    </row>
    <row r="392" spans="2:14">
      <c r="B392" s="135"/>
      <c r="C392" s="135"/>
      <c r="D392" s="135"/>
      <c r="E392" s="135"/>
      <c r="F392" s="135"/>
      <c r="G392" s="135"/>
      <c r="H392" s="136"/>
      <c r="I392" s="136"/>
      <c r="J392" s="136"/>
      <c r="K392" s="136"/>
      <c r="L392" s="136"/>
      <c r="M392" s="136"/>
      <c r="N392" s="136"/>
    </row>
    <row r="393" spans="2:14">
      <c r="B393" s="135"/>
      <c r="C393" s="135"/>
      <c r="D393" s="135"/>
      <c r="E393" s="135"/>
      <c r="F393" s="135"/>
      <c r="G393" s="135"/>
      <c r="H393" s="136"/>
      <c r="I393" s="136"/>
      <c r="J393" s="136"/>
      <c r="K393" s="136"/>
      <c r="L393" s="136"/>
      <c r="M393" s="136"/>
      <c r="N393" s="136"/>
    </row>
    <row r="394" spans="2:14">
      <c r="B394" s="135"/>
      <c r="C394" s="135"/>
      <c r="D394" s="135"/>
      <c r="E394" s="135"/>
      <c r="F394" s="135"/>
      <c r="G394" s="135"/>
      <c r="H394" s="136"/>
      <c r="I394" s="136"/>
      <c r="J394" s="136"/>
      <c r="K394" s="136"/>
      <c r="L394" s="136"/>
      <c r="M394" s="136"/>
      <c r="N394" s="136"/>
    </row>
    <row r="395" spans="2:14">
      <c r="B395" s="135"/>
      <c r="C395" s="135"/>
      <c r="D395" s="135"/>
      <c r="E395" s="135"/>
      <c r="F395" s="135"/>
      <c r="G395" s="135"/>
      <c r="H395" s="136"/>
      <c r="I395" s="136"/>
      <c r="J395" s="136"/>
      <c r="K395" s="136"/>
      <c r="L395" s="136"/>
      <c r="M395" s="136"/>
      <c r="N395" s="136"/>
    </row>
    <row r="396" spans="2:14">
      <c r="B396" s="135"/>
      <c r="C396" s="135"/>
      <c r="D396" s="135"/>
      <c r="E396" s="135"/>
      <c r="F396" s="135"/>
      <c r="G396" s="135"/>
      <c r="H396" s="136"/>
      <c r="I396" s="136"/>
      <c r="J396" s="136"/>
      <c r="K396" s="136"/>
      <c r="L396" s="136"/>
      <c r="M396" s="136"/>
      <c r="N396" s="136"/>
    </row>
    <row r="397" spans="2:14">
      <c r="B397" s="135"/>
      <c r="C397" s="135"/>
      <c r="D397" s="135"/>
      <c r="E397" s="135"/>
      <c r="F397" s="135"/>
      <c r="G397" s="135"/>
      <c r="H397" s="136"/>
      <c r="I397" s="136"/>
      <c r="J397" s="136"/>
      <c r="K397" s="136"/>
      <c r="L397" s="136"/>
      <c r="M397" s="136"/>
      <c r="N397" s="136"/>
    </row>
    <row r="398" spans="2:14">
      <c r="B398" s="135"/>
      <c r="C398" s="135"/>
      <c r="D398" s="135"/>
      <c r="E398" s="135"/>
      <c r="F398" s="135"/>
      <c r="G398" s="135"/>
      <c r="H398" s="136"/>
      <c r="I398" s="136"/>
      <c r="J398" s="136"/>
      <c r="K398" s="136"/>
      <c r="L398" s="136"/>
      <c r="M398" s="136"/>
      <c r="N398" s="136"/>
    </row>
    <row r="399" spans="2:14">
      <c r="B399" s="135"/>
      <c r="C399" s="135"/>
      <c r="D399" s="135"/>
      <c r="E399" s="135"/>
      <c r="F399" s="135"/>
      <c r="G399" s="135"/>
      <c r="H399" s="136"/>
      <c r="I399" s="136"/>
      <c r="J399" s="136"/>
      <c r="K399" s="136"/>
      <c r="L399" s="136"/>
      <c r="M399" s="136"/>
      <c r="N399" s="136"/>
    </row>
    <row r="400" spans="2:14">
      <c r="B400" s="135"/>
      <c r="C400" s="135"/>
      <c r="D400" s="135"/>
      <c r="E400" s="135"/>
      <c r="F400" s="135"/>
      <c r="G400" s="135"/>
      <c r="H400" s="136"/>
      <c r="I400" s="136"/>
      <c r="J400" s="136"/>
      <c r="K400" s="136"/>
      <c r="L400" s="136"/>
      <c r="M400" s="136"/>
      <c r="N400" s="136"/>
    </row>
    <row r="401" spans="2:14">
      <c r="B401" s="135"/>
      <c r="C401" s="135"/>
      <c r="D401" s="135"/>
      <c r="E401" s="135"/>
      <c r="F401" s="135"/>
      <c r="G401" s="135"/>
      <c r="H401" s="136"/>
      <c r="I401" s="136"/>
      <c r="J401" s="136"/>
      <c r="K401" s="136"/>
      <c r="L401" s="136"/>
      <c r="M401" s="136"/>
      <c r="N401" s="136"/>
    </row>
    <row r="402" spans="2:14">
      <c r="B402" s="135"/>
      <c r="C402" s="135"/>
      <c r="D402" s="135"/>
      <c r="E402" s="135"/>
      <c r="F402" s="135"/>
      <c r="G402" s="135"/>
      <c r="H402" s="136"/>
      <c r="I402" s="136"/>
      <c r="J402" s="136"/>
      <c r="K402" s="136"/>
      <c r="L402" s="136"/>
      <c r="M402" s="136"/>
      <c r="N402" s="136"/>
    </row>
    <row r="403" spans="2:14">
      <c r="B403" s="135"/>
      <c r="C403" s="135"/>
      <c r="D403" s="135"/>
      <c r="E403" s="135"/>
      <c r="F403" s="135"/>
      <c r="G403" s="135"/>
      <c r="H403" s="136"/>
      <c r="I403" s="136"/>
      <c r="J403" s="136"/>
      <c r="K403" s="136"/>
      <c r="L403" s="136"/>
      <c r="M403" s="136"/>
      <c r="N403" s="136"/>
    </row>
    <row r="404" spans="2:14">
      <c r="B404" s="135"/>
      <c r="C404" s="135"/>
      <c r="D404" s="135"/>
      <c r="E404" s="135"/>
      <c r="F404" s="135"/>
      <c r="G404" s="135"/>
      <c r="H404" s="136"/>
      <c r="I404" s="136"/>
      <c r="J404" s="136"/>
      <c r="K404" s="136"/>
      <c r="L404" s="136"/>
      <c r="M404" s="136"/>
      <c r="N404" s="136"/>
    </row>
    <row r="405" spans="2:14">
      <c r="B405" s="135"/>
      <c r="C405" s="135"/>
      <c r="D405" s="135"/>
      <c r="E405" s="135"/>
      <c r="F405" s="135"/>
      <c r="G405" s="135"/>
      <c r="H405" s="136"/>
      <c r="I405" s="136"/>
      <c r="J405" s="136"/>
      <c r="K405" s="136"/>
      <c r="L405" s="136"/>
      <c r="M405" s="136"/>
      <c r="N405" s="136"/>
    </row>
    <row r="406" spans="2:14">
      <c r="B406" s="135"/>
      <c r="C406" s="135"/>
      <c r="D406" s="135"/>
      <c r="E406" s="135"/>
      <c r="F406" s="135"/>
      <c r="G406" s="135"/>
      <c r="H406" s="136"/>
      <c r="I406" s="136"/>
      <c r="J406" s="136"/>
      <c r="K406" s="136"/>
      <c r="L406" s="136"/>
      <c r="M406" s="136"/>
      <c r="N406" s="136"/>
    </row>
    <row r="407" spans="2:14">
      <c r="B407" s="135"/>
      <c r="C407" s="135"/>
      <c r="D407" s="135"/>
      <c r="E407" s="135"/>
      <c r="F407" s="135"/>
      <c r="G407" s="135"/>
      <c r="H407" s="136"/>
      <c r="I407" s="136"/>
      <c r="J407" s="136"/>
      <c r="K407" s="136"/>
      <c r="L407" s="136"/>
      <c r="M407" s="136"/>
      <c r="N407" s="136"/>
    </row>
    <row r="408" spans="2:14">
      <c r="B408" s="135"/>
      <c r="C408" s="135"/>
      <c r="D408" s="135"/>
      <c r="E408" s="135"/>
      <c r="F408" s="135"/>
      <c r="G408" s="135"/>
      <c r="H408" s="136"/>
      <c r="I408" s="136"/>
      <c r="J408" s="136"/>
      <c r="K408" s="136"/>
      <c r="L408" s="136"/>
      <c r="M408" s="136"/>
      <c r="N408" s="136"/>
    </row>
    <row r="409" spans="2:14">
      <c r="B409" s="135"/>
      <c r="C409" s="135"/>
      <c r="D409" s="135"/>
      <c r="E409" s="135"/>
      <c r="F409" s="135"/>
      <c r="G409" s="135"/>
      <c r="H409" s="136"/>
      <c r="I409" s="136"/>
      <c r="J409" s="136"/>
      <c r="K409" s="136"/>
      <c r="L409" s="136"/>
      <c r="M409" s="136"/>
      <c r="N409" s="136"/>
    </row>
    <row r="410" spans="2:14">
      <c r="B410" s="135"/>
      <c r="C410" s="135"/>
      <c r="D410" s="135"/>
      <c r="E410" s="135"/>
      <c r="F410" s="135"/>
      <c r="G410" s="135"/>
      <c r="H410" s="136"/>
      <c r="I410" s="136"/>
      <c r="J410" s="136"/>
      <c r="K410" s="136"/>
      <c r="L410" s="136"/>
      <c r="M410" s="136"/>
      <c r="N410" s="136"/>
    </row>
    <row r="411" spans="2:14">
      <c r="B411" s="135"/>
      <c r="C411" s="135"/>
      <c r="D411" s="135"/>
      <c r="E411" s="135"/>
      <c r="F411" s="135"/>
      <c r="G411" s="135"/>
      <c r="H411" s="136"/>
      <c r="I411" s="136"/>
      <c r="J411" s="136"/>
      <c r="K411" s="136"/>
      <c r="L411" s="136"/>
      <c r="M411" s="136"/>
      <c r="N411" s="136"/>
    </row>
    <row r="412" spans="2:14">
      <c r="B412" s="135"/>
      <c r="C412" s="135"/>
      <c r="D412" s="135"/>
      <c r="E412" s="135"/>
      <c r="F412" s="135"/>
      <c r="G412" s="135"/>
      <c r="H412" s="136"/>
      <c r="I412" s="136"/>
      <c r="J412" s="136"/>
      <c r="K412" s="136"/>
      <c r="L412" s="136"/>
      <c r="M412" s="136"/>
      <c r="N412" s="136"/>
    </row>
    <row r="413" spans="2:14">
      <c r="B413" s="135"/>
      <c r="C413" s="135"/>
      <c r="D413" s="135"/>
      <c r="E413" s="135"/>
      <c r="F413" s="135"/>
      <c r="G413" s="135"/>
      <c r="H413" s="136"/>
      <c r="I413" s="136"/>
      <c r="J413" s="136"/>
      <c r="K413" s="136"/>
      <c r="L413" s="136"/>
      <c r="M413" s="136"/>
      <c r="N413" s="136"/>
    </row>
    <row r="414" spans="2:14">
      <c r="B414" s="135"/>
      <c r="C414" s="135"/>
      <c r="D414" s="135"/>
      <c r="E414" s="135"/>
      <c r="F414" s="135"/>
      <c r="G414" s="135"/>
      <c r="H414" s="136"/>
      <c r="I414" s="136"/>
      <c r="J414" s="136"/>
      <c r="K414" s="136"/>
      <c r="L414" s="136"/>
      <c r="M414" s="136"/>
      <c r="N414" s="136"/>
    </row>
    <row r="415" spans="2:14">
      <c r="B415" s="135"/>
      <c r="C415" s="135"/>
      <c r="D415" s="135"/>
      <c r="E415" s="135"/>
      <c r="F415" s="135"/>
      <c r="G415" s="135"/>
      <c r="H415" s="136"/>
      <c r="I415" s="136"/>
      <c r="J415" s="136"/>
      <c r="K415" s="136"/>
      <c r="L415" s="136"/>
      <c r="M415" s="136"/>
      <c r="N415" s="136"/>
    </row>
    <row r="416" spans="2:14">
      <c r="B416" s="135"/>
      <c r="C416" s="135"/>
      <c r="D416" s="135"/>
      <c r="E416" s="135"/>
      <c r="F416" s="135"/>
      <c r="G416" s="135"/>
      <c r="H416" s="136"/>
      <c r="I416" s="136"/>
      <c r="J416" s="136"/>
      <c r="K416" s="136"/>
      <c r="L416" s="136"/>
      <c r="M416" s="136"/>
      <c r="N416" s="136"/>
    </row>
    <row r="417" spans="2:14">
      <c r="B417" s="135"/>
      <c r="C417" s="135"/>
      <c r="D417" s="135"/>
      <c r="E417" s="135"/>
      <c r="F417" s="135"/>
      <c r="G417" s="135"/>
      <c r="H417" s="136"/>
      <c r="I417" s="136"/>
      <c r="J417" s="136"/>
      <c r="K417" s="136"/>
      <c r="L417" s="136"/>
      <c r="M417" s="136"/>
      <c r="N417" s="136"/>
    </row>
    <row r="418" spans="2:14">
      <c r="B418" s="135"/>
      <c r="C418" s="135"/>
      <c r="D418" s="135"/>
      <c r="E418" s="135"/>
      <c r="F418" s="135"/>
      <c r="G418" s="135"/>
      <c r="H418" s="136"/>
      <c r="I418" s="136"/>
      <c r="J418" s="136"/>
      <c r="K418" s="136"/>
      <c r="L418" s="136"/>
      <c r="M418" s="136"/>
      <c r="N418" s="136"/>
    </row>
    <row r="419" spans="2:14">
      <c r="B419" s="135"/>
      <c r="C419" s="135"/>
      <c r="D419" s="135"/>
      <c r="E419" s="135"/>
      <c r="F419" s="135"/>
      <c r="G419" s="135"/>
      <c r="H419" s="136"/>
      <c r="I419" s="136"/>
      <c r="J419" s="136"/>
      <c r="K419" s="136"/>
      <c r="L419" s="136"/>
      <c r="M419" s="136"/>
      <c r="N419" s="136"/>
    </row>
    <row r="420" spans="2:14">
      <c r="B420" s="135"/>
      <c r="C420" s="135"/>
      <c r="D420" s="135"/>
      <c r="E420" s="135"/>
      <c r="F420" s="135"/>
      <c r="G420" s="135"/>
      <c r="H420" s="136"/>
      <c r="I420" s="136"/>
      <c r="J420" s="136"/>
      <c r="K420" s="136"/>
      <c r="L420" s="136"/>
      <c r="M420" s="136"/>
      <c r="N420" s="136"/>
    </row>
    <row r="421" spans="2:14">
      <c r="B421" s="135"/>
      <c r="C421" s="135"/>
      <c r="D421" s="135"/>
      <c r="E421" s="135"/>
      <c r="F421" s="135"/>
      <c r="G421" s="135"/>
      <c r="H421" s="136"/>
      <c r="I421" s="136"/>
      <c r="J421" s="136"/>
      <c r="K421" s="136"/>
      <c r="L421" s="136"/>
      <c r="M421" s="136"/>
      <c r="N421" s="136"/>
    </row>
    <row r="422" spans="2:14">
      <c r="B422" s="135"/>
      <c r="C422" s="135"/>
      <c r="D422" s="135"/>
      <c r="E422" s="135"/>
      <c r="F422" s="135"/>
      <c r="G422" s="135"/>
      <c r="H422" s="136"/>
      <c r="I422" s="136"/>
      <c r="J422" s="136"/>
      <c r="K422" s="136"/>
      <c r="L422" s="136"/>
      <c r="M422" s="136"/>
      <c r="N422" s="136"/>
    </row>
    <row r="423" spans="2:14">
      <c r="B423" s="135"/>
      <c r="C423" s="135"/>
      <c r="D423" s="135"/>
      <c r="E423" s="135"/>
      <c r="F423" s="135"/>
      <c r="G423" s="135"/>
      <c r="H423" s="136"/>
      <c r="I423" s="136"/>
      <c r="J423" s="136"/>
      <c r="K423" s="136"/>
      <c r="L423" s="136"/>
      <c r="M423" s="136"/>
      <c r="N423" s="136"/>
    </row>
    <row r="424" spans="2:14">
      <c r="B424" s="135"/>
      <c r="C424" s="135"/>
      <c r="D424" s="135"/>
      <c r="E424" s="135"/>
      <c r="F424" s="135"/>
      <c r="G424" s="135"/>
      <c r="H424" s="136"/>
      <c r="I424" s="136"/>
      <c r="J424" s="136"/>
      <c r="K424" s="136"/>
      <c r="L424" s="136"/>
      <c r="M424" s="136"/>
      <c r="N424" s="136"/>
    </row>
    <row r="425" spans="2:14">
      <c r="B425" s="135"/>
      <c r="C425" s="135"/>
      <c r="D425" s="135"/>
      <c r="E425" s="135"/>
      <c r="F425" s="135"/>
      <c r="G425" s="135"/>
      <c r="H425" s="136"/>
      <c r="I425" s="136"/>
      <c r="J425" s="136"/>
      <c r="K425" s="136"/>
      <c r="L425" s="136"/>
      <c r="M425" s="136"/>
      <c r="N425" s="136"/>
    </row>
    <row r="426" spans="2:14">
      <c r="B426" s="135"/>
      <c r="C426" s="135"/>
      <c r="D426" s="135"/>
      <c r="E426" s="135"/>
      <c r="F426" s="135"/>
      <c r="G426" s="135"/>
      <c r="H426" s="136"/>
      <c r="I426" s="136"/>
      <c r="J426" s="136"/>
      <c r="K426" s="136"/>
      <c r="L426" s="136"/>
      <c r="M426" s="136"/>
      <c r="N426" s="136"/>
    </row>
    <row r="427" spans="2:14">
      <c r="B427" s="135"/>
      <c r="C427" s="135"/>
      <c r="D427" s="135"/>
      <c r="E427" s="135"/>
      <c r="F427" s="135"/>
      <c r="G427" s="135"/>
      <c r="H427" s="136"/>
      <c r="I427" s="136"/>
      <c r="J427" s="136"/>
      <c r="K427" s="136"/>
      <c r="L427" s="136"/>
      <c r="M427" s="136"/>
      <c r="N427" s="136"/>
    </row>
    <row r="428" spans="2:14">
      <c r="B428" s="135"/>
      <c r="C428" s="135"/>
      <c r="D428" s="135"/>
      <c r="E428" s="135"/>
      <c r="F428" s="135"/>
      <c r="G428" s="135"/>
      <c r="H428" s="136"/>
      <c r="I428" s="136"/>
      <c r="J428" s="136"/>
      <c r="K428" s="136"/>
      <c r="L428" s="136"/>
      <c r="M428" s="136"/>
      <c r="N428" s="136"/>
    </row>
    <row r="429" spans="2:14">
      <c r="B429" s="135"/>
      <c r="C429" s="135"/>
      <c r="D429" s="135"/>
      <c r="E429" s="135"/>
      <c r="F429" s="135"/>
      <c r="G429" s="135"/>
      <c r="H429" s="136"/>
      <c r="I429" s="136"/>
      <c r="J429" s="136"/>
      <c r="K429" s="136"/>
      <c r="L429" s="136"/>
      <c r="M429" s="136"/>
      <c r="N429" s="136"/>
    </row>
    <row r="430" spans="2:14">
      <c r="B430" s="135"/>
      <c r="C430" s="135"/>
      <c r="D430" s="135"/>
      <c r="E430" s="135"/>
      <c r="F430" s="135"/>
      <c r="G430" s="135"/>
      <c r="H430" s="136"/>
      <c r="I430" s="136"/>
      <c r="J430" s="136"/>
      <c r="K430" s="136"/>
      <c r="L430" s="136"/>
      <c r="M430" s="136"/>
      <c r="N430" s="136"/>
    </row>
    <row r="431" spans="2:14">
      <c r="B431" s="135"/>
      <c r="C431" s="135"/>
      <c r="D431" s="135"/>
      <c r="E431" s="135"/>
      <c r="F431" s="135"/>
      <c r="G431" s="135"/>
      <c r="H431" s="136"/>
      <c r="I431" s="136"/>
      <c r="J431" s="136"/>
      <c r="K431" s="136"/>
      <c r="L431" s="136"/>
      <c r="M431" s="136"/>
      <c r="N431" s="136"/>
    </row>
    <row r="432" spans="2:14">
      <c r="B432" s="135"/>
      <c r="C432" s="135"/>
      <c r="D432" s="135"/>
      <c r="E432" s="135"/>
      <c r="F432" s="135"/>
      <c r="G432" s="135"/>
      <c r="H432" s="136"/>
      <c r="I432" s="136"/>
      <c r="J432" s="136"/>
      <c r="K432" s="136"/>
      <c r="L432" s="136"/>
      <c r="M432" s="136"/>
      <c r="N432" s="136"/>
    </row>
    <row r="433" spans="2:14">
      <c r="B433" s="135"/>
      <c r="C433" s="135"/>
      <c r="D433" s="135"/>
      <c r="E433" s="135"/>
      <c r="F433" s="135"/>
      <c r="G433" s="135"/>
      <c r="H433" s="136"/>
      <c r="I433" s="136"/>
      <c r="J433" s="136"/>
      <c r="K433" s="136"/>
      <c r="L433" s="136"/>
      <c r="M433" s="136"/>
      <c r="N433" s="136"/>
    </row>
    <row r="434" spans="2:14">
      <c r="B434" s="135"/>
      <c r="C434" s="135"/>
      <c r="D434" s="135"/>
      <c r="E434" s="135"/>
      <c r="F434" s="135"/>
      <c r="G434" s="135"/>
      <c r="H434" s="136"/>
      <c r="I434" s="136"/>
      <c r="J434" s="136"/>
      <c r="K434" s="136"/>
      <c r="L434" s="136"/>
      <c r="M434" s="136"/>
      <c r="N434" s="136"/>
    </row>
    <row r="435" spans="2:14">
      <c r="B435" s="135"/>
      <c r="C435" s="135"/>
      <c r="D435" s="135"/>
      <c r="E435" s="135"/>
      <c r="F435" s="135"/>
      <c r="G435" s="135"/>
      <c r="H435" s="136"/>
      <c r="I435" s="136"/>
      <c r="J435" s="136"/>
      <c r="K435" s="136"/>
      <c r="L435" s="136"/>
      <c r="M435" s="136"/>
      <c r="N435" s="136"/>
    </row>
    <row r="436" spans="2:14">
      <c r="B436" s="135"/>
      <c r="C436" s="135"/>
      <c r="D436" s="135"/>
      <c r="E436" s="135"/>
      <c r="F436" s="135"/>
      <c r="G436" s="135"/>
      <c r="H436" s="136"/>
      <c r="I436" s="136"/>
      <c r="J436" s="136"/>
      <c r="K436" s="136"/>
      <c r="L436" s="136"/>
      <c r="M436" s="136"/>
      <c r="N436" s="136"/>
    </row>
    <row r="437" spans="2:14">
      <c r="B437" s="135"/>
      <c r="C437" s="135"/>
      <c r="D437" s="135"/>
      <c r="E437" s="135"/>
      <c r="F437" s="135"/>
      <c r="G437" s="135"/>
      <c r="H437" s="136"/>
      <c r="I437" s="136"/>
      <c r="J437" s="136"/>
      <c r="K437" s="136"/>
      <c r="L437" s="136"/>
      <c r="M437" s="136"/>
      <c r="N437" s="136"/>
    </row>
    <row r="438" spans="2:14">
      <c r="B438" s="135"/>
      <c r="C438" s="135"/>
      <c r="D438" s="135"/>
      <c r="E438" s="135"/>
      <c r="F438" s="135"/>
      <c r="G438" s="135"/>
      <c r="H438" s="136"/>
      <c r="I438" s="136"/>
      <c r="J438" s="136"/>
      <c r="K438" s="136"/>
      <c r="L438" s="136"/>
      <c r="M438" s="136"/>
      <c r="N438" s="136"/>
    </row>
    <row r="439" spans="2:14">
      <c r="B439" s="135"/>
      <c r="C439" s="135"/>
      <c r="D439" s="135"/>
      <c r="E439" s="135"/>
      <c r="F439" s="135"/>
      <c r="G439" s="135"/>
      <c r="H439" s="136"/>
      <c r="I439" s="136"/>
      <c r="J439" s="136"/>
      <c r="K439" s="136"/>
      <c r="L439" s="136"/>
      <c r="M439" s="136"/>
      <c r="N439" s="136"/>
    </row>
    <row r="440" spans="2:14">
      <c r="B440" s="135"/>
      <c r="C440" s="135"/>
      <c r="D440" s="135"/>
      <c r="E440" s="135"/>
      <c r="F440" s="135"/>
      <c r="G440" s="135"/>
      <c r="H440" s="136"/>
      <c r="I440" s="136"/>
      <c r="J440" s="136"/>
      <c r="K440" s="136"/>
      <c r="L440" s="136"/>
      <c r="M440" s="136"/>
      <c r="N440" s="136"/>
    </row>
    <row r="441" spans="2:14">
      <c r="B441" s="135"/>
      <c r="C441" s="135"/>
      <c r="D441" s="135"/>
      <c r="E441" s="135"/>
      <c r="F441" s="135"/>
      <c r="G441" s="135"/>
      <c r="H441" s="136"/>
      <c r="I441" s="136"/>
      <c r="J441" s="136"/>
      <c r="K441" s="136"/>
      <c r="L441" s="136"/>
      <c r="M441" s="136"/>
      <c r="N441" s="136"/>
    </row>
    <row r="442" spans="2:14">
      <c r="B442" s="135"/>
      <c r="C442" s="135"/>
      <c r="D442" s="135"/>
      <c r="E442" s="135"/>
      <c r="F442" s="135"/>
      <c r="G442" s="135"/>
      <c r="H442" s="136"/>
      <c r="I442" s="136"/>
      <c r="J442" s="136"/>
      <c r="K442" s="136"/>
      <c r="L442" s="136"/>
      <c r="M442" s="136"/>
      <c r="N442" s="136"/>
    </row>
    <row r="443" spans="2:14">
      <c r="B443" s="135"/>
      <c r="C443" s="135"/>
      <c r="D443" s="135"/>
      <c r="E443" s="135"/>
      <c r="F443" s="135"/>
      <c r="G443" s="135"/>
      <c r="H443" s="136"/>
      <c r="I443" s="136"/>
      <c r="J443" s="136"/>
      <c r="K443" s="136"/>
      <c r="L443" s="136"/>
      <c r="M443" s="136"/>
      <c r="N443" s="136"/>
    </row>
    <row r="444" spans="2:14">
      <c r="B444" s="135"/>
      <c r="C444" s="135"/>
      <c r="D444" s="135"/>
      <c r="E444" s="135"/>
      <c r="F444" s="135"/>
      <c r="G444" s="135"/>
      <c r="H444" s="136"/>
      <c r="I444" s="136"/>
      <c r="J444" s="136"/>
      <c r="K444" s="136"/>
      <c r="L444" s="136"/>
      <c r="M444" s="136"/>
      <c r="N444" s="136"/>
    </row>
    <row r="445" spans="2:14">
      <c r="B445" s="135"/>
      <c r="C445" s="135"/>
      <c r="D445" s="135"/>
      <c r="E445" s="135"/>
      <c r="F445" s="135"/>
      <c r="G445" s="135"/>
      <c r="H445" s="136"/>
      <c r="I445" s="136"/>
      <c r="J445" s="136"/>
      <c r="K445" s="136"/>
      <c r="L445" s="136"/>
      <c r="M445" s="136"/>
      <c r="N445" s="136"/>
    </row>
    <row r="446" spans="2:14">
      <c r="B446" s="135"/>
      <c r="C446" s="135"/>
      <c r="D446" s="135"/>
      <c r="E446" s="135"/>
      <c r="F446" s="135"/>
      <c r="G446" s="135"/>
      <c r="H446" s="136"/>
      <c r="I446" s="136"/>
      <c r="J446" s="136"/>
      <c r="K446" s="136"/>
      <c r="L446" s="136"/>
      <c r="M446" s="136"/>
      <c r="N446" s="136"/>
    </row>
    <row r="447" spans="2:14">
      <c r="B447" s="135"/>
      <c r="C447" s="135"/>
      <c r="D447" s="135"/>
      <c r="E447" s="135"/>
      <c r="F447" s="135"/>
      <c r="G447" s="135"/>
      <c r="H447" s="136"/>
      <c r="I447" s="136"/>
      <c r="J447" s="136"/>
      <c r="K447" s="136"/>
      <c r="L447" s="136"/>
      <c r="M447" s="136"/>
      <c r="N447" s="136"/>
    </row>
    <row r="448" spans="2:14">
      <c r="B448" s="135"/>
      <c r="C448" s="135"/>
      <c r="D448" s="135"/>
      <c r="E448" s="135"/>
      <c r="F448" s="135"/>
      <c r="G448" s="135"/>
      <c r="H448" s="136"/>
      <c r="I448" s="136"/>
      <c r="J448" s="136"/>
      <c r="K448" s="136"/>
      <c r="L448" s="136"/>
      <c r="M448" s="136"/>
      <c r="N448" s="136"/>
    </row>
    <row r="449" spans="2:14">
      <c r="B449" s="135"/>
      <c r="C449" s="135"/>
      <c r="D449" s="135"/>
      <c r="E449" s="135"/>
      <c r="F449" s="135"/>
      <c r="G449" s="135"/>
      <c r="H449" s="136"/>
      <c r="I449" s="136"/>
      <c r="J449" s="136"/>
      <c r="K449" s="136"/>
      <c r="L449" s="136"/>
      <c r="M449" s="136"/>
      <c r="N449" s="136"/>
    </row>
    <row r="450" spans="2:14">
      <c r="B450" s="135"/>
      <c r="C450" s="135"/>
      <c r="D450" s="135"/>
      <c r="E450" s="135"/>
      <c r="F450" s="135"/>
      <c r="G450" s="135"/>
      <c r="H450" s="136"/>
      <c r="I450" s="136"/>
      <c r="J450" s="136"/>
      <c r="K450" s="136"/>
      <c r="L450" s="136"/>
      <c r="M450" s="136"/>
      <c r="N450" s="136"/>
    </row>
    <row r="451" spans="2:14">
      <c r="B451" s="135"/>
      <c r="C451" s="135"/>
      <c r="D451" s="135"/>
      <c r="E451" s="135"/>
      <c r="F451" s="135"/>
      <c r="G451" s="135"/>
      <c r="H451" s="136"/>
      <c r="I451" s="136"/>
      <c r="J451" s="136"/>
      <c r="K451" s="136"/>
      <c r="L451" s="136"/>
      <c r="M451" s="136"/>
      <c r="N451" s="136"/>
    </row>
    <row r="452" spans="2:14">
      <c r="B452" s="135"/>
      <c r="C452" s="135"/>
      <c r="D452" s="135"/>
      <c r="E452" s="135"/>
      <c r="F452" s="135"/>
      <c r="G452" s="135"/>
      <c r="H452" s="136"/>
      <c r="I452" s="136"/>
      <c r="J452" s="136"/>
      <c r="K452" s="136"/>
      <c r="L452" s="136"/>
      <c r="M452" s="136"/>
      <c r="N452" s="136"/>
    </row>
    <row r="453" spans="2:14">
      <c r="B453" s="135"/>
      <c r="C453" s="135"/>
      <c r="D453" s="135"/>
      <c r="E453" s="135"/>
      <c r="F453" s="135"/>
      <c r="G453" s="135"/>
      <c r="H453" s="136"/>
      <c r="I453" s="136"/>
      <c r="J453" s="136"/>
      <c r="K453" s="136"/>
      <c r="L453" s="136"/>
      <c r="M453" s="136"/>
      <c r="N453" s="136"/>
    </row>
    <row r="454" spans="2:14">
      <c r="B454" s="135"/>
      <c r="C454" s="135"/>
      <c r="D454" s="135"/>
      <c r="E454" s="135"/>
      <c r="F454" s="135"/>
      <c r="G454" s="135"/>
      <c r="H454" s="136"/>
      <c r="I454" s="136"/>
      <c r="J454" s="136"/>
      <c r="K454" s="136"/>
      <c r="L454" s="136"/>
      <c r="M454" s="136"/>
      <c r="N454" s="136"/>
    </row>
    <row r="455" spans="2:14">
      <c r="B455" s="135"/>
      <c r="C455" s="135"/>
      <c r="D455" s="135"/>
      <c r="E455" s="135"/>
      <c r="F455" s="135"/>
      <c r="G455" s="135"/>
      <c r="H455" s="136"/>
      <c r="I455" s="136"/>
      <c r="J455" s="136"/>
      <c r="K455" s="136"/>
      <c r="L455" s="136"/>
      <c r="M455" s="136"/>
      <c r="N455" s="136"/>
    </row>
    <row r="456" spans="2:14">
      <c r="B456" s="135"/>
      <c r="C456" s="135"/>
      <c r="D456" s="135"/>
      <c r="E456" s="135"/>
      <c r="F456" s="135"/>
      <c r="G456" s="135"/>
      <c r="H456" s="136"/>
      <c r="I456" s="136"/>
      <c r="J456" s="136"/>
      <c r="K456" s="136"/>
      <c r="L456" s="136"/>
      <c r="M456" s="136"/>
      <c r="N456" s="136"/>
    </row>
    <row r="457" spans="2:14">
      <c r="B457" s="135"/>
      <c r="C457" s="135"/>
      <c r="D457" s="135"/>
      <c r="E457" s="135"/>
      <c r="F457" s="135"/>
      <c r="G457" s="135"/>
      <c r="H457" s="136"/>
      <c r="I457" s="136"/>
      <c r="J457" s="136"/>
      <c r="K457" s="136"/>
      <c r="L457" s="136"/>
      <c r="M457" s="136"/>
      <c r="N457" s="136"/>
    </row>
    <row r="458" spans="2:14">
      <c r="B458" s="135"/>
      <c r="C458" s="135"/>
      <c r="D458" s="135"/>
      <c r="E458" s="135"/>
      <c r="F458" s="135"/>
      <c r="G458" s="135"/>
      <c r="H458" s="136"/>
      <c r="I458" s="136"/>
      <c r="J458" s="136"/>
      <c r="K458" s="136"/>
      <c r="L458" s="136"/>
      <c r="M458" s="136"/>
      <c r="N458" s="136"/>
    </row>
    <row r="459" spans="2:14">
      <c r="B459" s="135"/>
      <c r="C459" s="135"/>
      <c r="D459" s="135"/>
      <c r="E459" s="135"/>
      <c r="F459" s="135"/>
      <c r="G459" s="135"/>
      <c r="H459" s="136"/>
      <c r="I459" s="136"/>
      <c r="J459" s="136"/>
      <c r="K459" s="136"/>
      <c r="L459" s="136"/>
      <c r="M459" s="136"/>
      <c r="N459" s="136"/>
    </row>
    <row r="460" spans="2:14">
      <c r="B460" s="135"/>
      <c r="C460" s="135"/>
      <c r="D460" s="135"/>
      <c r="E460" s="135"/>
      <c r="F460" s="135"/>
      <c r="G460" s="135"/>
      <c r="H460" s="136"/>
      <c r="I460" s="136"/>
      <c r="J460" s="136"/>
      <c r="K460" s="136"/>
      <c r="L460" s="136"/>
      <c r="M460" s="136"/>
      <c r="N460" s="136"/>
    </row>
    <row r="461" spans="2:14">
      <c r="B461" s="135"/>
      <c r="C461" s="135"/>
      <c r="D461" s="135"/>
      <c r="E461" s="135"/>
      <c r="F461" s="135"/>
      <c r="G461" s="135"/>
      <c r="H461" s="136"/>
      <c r="I461" s="136"/>
      <c r="J461" s="136"/>
      <c r="K461" s="136"/>
      <c r="L461" s="136"/>
      <c r="M461" s="136"/>
      <c r="N461" s="136"/>
    </row>
    <row r="462" spans="2:14">
      <c r="B462" s="135"/>
      <c r="C462" s="135"/>
      <c r="D462" s="135"/>
      <c r="E462" s="135"/>
      <c r="F462" s="135"/>
      <c r="G462" s="135"/>
      <c r="H462" s="136"/>
      <c r="I462" s="136"/>
      <c r="J462" s="136"/>
      <c r="K462" s="136"/>
      <c r="L462" s="136"/>
      <c r="M462" s="136"/>
      <c r="N462" s="136"/>
    </row>
    <row r="463" spans="2:14">
      <c r="B463" s="135"/>
      <c r="C463" s="135"/>
      <c r="D463" s="135"/>
      <c r="E463" s="135"/>
      <c r="F463" s="135"/>
      <c r="G463" s="135"/>
      <c r="H463" s="136"/>
      <c r="I463" s="136"/>
      <c r="J463" s="136"/>
      <c r="K463" s="136"/>
      <c r="L463" s="136"/>
      <c r="M463" s="136"/>
      <c r="N463" s="136"/>
    </row>
    <row r="464" spans="2:14">
      <c r="B464" s="135"/>
      <c r="C464" s="135"/>
      <c r="D464" s="135"/>
      <c r="E464" s="135"/>
      <c r="F464" s="135"/>
      <c r="G464" s="135"/>
      <c r="H464" s="136"/>
      <c r="I464" s="136"/>
      <c r="J464" s="136"/>
      <c r="K464" s="136"/>
      <c r="L464" s="136"/>
      <c r="M464" s="136"/>
      <c r="N464" s="136"/>
    </row>
    <row r="465" spans="2:14">
      <c r="B465" s="135"/>
      <c r="C465" s="135"/>
      <c r="D465" s="135"/>
      <c r="E465" s="135"/>
      <c r="F465" s="135"/>
      <c r="G465" s="135"/>
      <c r="H465" s="136"/>
      <c r="I465" s="136"/>
      <c r="J465" s="136"/>
      <c r="K465" s="136"/>
      <c r="L465" s="136"/>
      <c r="M465" s="136"/>
      <c r="N465" s="136"/>
    </row>
    <row r="466" spans="2:14">
      <c r="B466" s="135"/>
      <c r="C466" s="135"/>
      <c r="D466" s="135"/>
      <c r="E466" s="135"/>
      <c r="F466" s="135"/>
      <c r="G466" s="135"/>
      <c r="H466" s="136"/>
      <c r="I466" s="136"/>
      <c r="J466" s="136"/>
      <c r="K466" s="136"/>
      <c r="L466" s="136"/>
      <c r="M466" s="136"/>
      <c r="N466" s="136"/>
    </row>
    <row r="467" spans="2:14">
      <c r="B467" s="135"/>
      <c r="C467" s="135"/>
      <c r="D467" s="135"/>
      <c r="E467" s="135"/>
      <c r="F467" s="135"/>
      <c r="G467" s="135"/>
      <c r="H467" s="136"/>
      <c r="I467" s="136"/>
      <c r="J467" s="136"/>
      <c r="K467" s="136"/>
      <c r="L467" s="136"/>
      <c r="M467" s="136"/>
      <c r="N467" s="136"/>
    </row>
    <row r="468" spans="2:14">
      <c r="B468" s="135"/>
      <c r="C468" s="135"/>
      <c r="D468" s="135"/>
      <c r="E468" s="135"/>
      <c r="F468" s="135"/>
      <c r="G468" s="135"/>
      <c r="H468" s="136"/>
      <c r="I468" s="136"/>
      <c r="J468" s="136"/>
      <c r="K468" s="136"/>
      <c r="L468" s="136"/>
      <c r="M468" s="136"/>
      <c r="N468" s="136"/>
    </row>
    <row r="469" spans="2:14">
      <c r="B469" s="135"/>
      <c r="C469" s="135"/>
      <c r="D469" s="135"/>
      <c r="E469" s="135"/>
      <c r="F469" s="135"/>
      <c r="G469" s="135"/>
      <c r="H469" s="136"/>
      <c r="I469" s="136"/>
      <c r="J469" s="136"/>
      <c r="K469" s="136"/>
      <c r="L469" s="136"/>
      <c r="M469" s="136"/>
      <c r="N469" s="136"/>
    </row>
    <row r="470" spans="2:14">
      <c r="B470" s="135"/>
      <c r="C470" s="135"/>
      <c r="D470" s="135"/>
      <c r="E470" s="135"/>
      <c r="F470" s="135"/>
      <c r="G470" s="135"/>
      <c r="H470" s="136"/>
      <c r="I470" s="136"/>
      <c r="J470" s="136"/>
      <c r="K470" s="136"/>
      <c r="L470" s="136"/>
      <c r="M470" s="136"/>
      <c r="N470" s="136"/>
    </row>
    <row r="471" spans="2:14">
      <c r="B471" s="135"/>
      <c r="C471" s="135"/>
      <c r="D471" s="135"/>
      <c r="E471" s="135"/>
      <c r="F471" s="135"/>
      <c r="G471" s="135"/>
      <c r="H471" s="136"/>
      <c r="I471" s="136"/>
      <c r="J471" s="136"/>
      <c r="K471" s="136"/>
      <c r="L471" s="136"/>
      <c r="M471" s="136"/>
      <c r="N471" s="136"/>
    </row>
    <row r="472" spans="2:14">
      <c r="B472" s="135"/>
      <c r="C472" s="135"/>
      <c r="D472" s="135"/>
      <c r="E472" s="135"/>
      <c r="F472" s="135"/>
      <c r="G472" s="135"/>
      <c r="H472" s="136"/>
      <c r="I472" s="136"/>
      <c r="J472" s="136"/>
      <c r="K472" s="136"/>
      <c r="L472" s="136"/>
      <c r="M472" s="136"/>
      <c r="N472" s="136"/>
    </row>
    <row r="473" spans="2:14">
      <c r="B473" s="135"/>
      <c r="C473" s="135"/>
      <c r="D473" s="135"/>
      <c r="E473" s="135"/>
      <c r="F473" s="135"/>
      <c r="G473" s="135"/>
      <c r="H473" s="136"/>
      <c r="I473" s="136"/>
      <c r="J473" s="136"/>
      <c r="K473" s="136"/>
      <c r="L473" s="136"/>
      <c r="M473" s="136"/>
      <c r="N473" s="136"/>
    </row>
    <row r="474" spans="2:14">
      <c r="B474" s="135"/>
      <c r="C474" s="135"/>
      <c r="D474" s="135"/>
      <c r="E474" s="135"/>
      <c r="F474" s="135"/>
      <c r="G474" s="135"/>
      <c r="H474" s="136"/>
      <c r="I474" s="136"/>
      <c r="J474" s="136"/>
      <c r="K474" s="136"/>
      <c r="L474" s="136"/>
      <c r="M474" s="136"/>
      <c r="N474" s="136"/>
    </row>
    <row r="475" spans="2:14">
      <c r="B475" s="135"/>
      <c r="C475" s="135"/>
      <c r="D475" s="135"/>
      <c r="E475" s="135"/>
      <c r="F475" s="135"/>
      <c r="G475" s="135"/>
      <c r="H475" s="136"/>
      <c r="I475" s="136"/>
      <c r="J475" s="136"/>
      <c r="K475" s="136"/>
      <c r="L475" s="136"/>
      <c r="M475" s="136"/>
      <c r="N475" s="136"/>
    </row>
    <row r="476" spans="2:14">
      <c r="B476" s="135"/>
      <c r="C476" s="135"/>
      <c r="D476" s="135"/>
      <c r="E476" s="135"/>
      <c r="F476" s="135"/>
      <c r="G476" s="135"/>
      <c r="H476" s="136"/>
      <c r="I476" s="136"/>
      <c r="J476" s="136"/>
      <c r="K476" s="136"/>
      <c r="L476" s="136"/>
      <c r="M476" s="136"/>
      <c r="N476" s="136"/>
    </row>
    <row r="477" spans="2:14">
      <c r="B477" s="135"/>
      <c r="C477" s="135"/>
      <c r="D477" s="135"/>
      <c r="E477" s="135"/>
      <c r="F477" s="135"/>
      <c r="G477" s="135"/>
      <c r="H477" s="136"/>
      <c r="I477" s="136"/>
      <c r="J477" s="136"/>
      <c r="K477" s="136"/>
      <c r="L477" s="136"/>
      <c r="M477" s="136"/>
      <c r="N477" s="136"/>
    </row>
    <row r="478" spans="2:14">
      <c r="B478" s="135"/>
      <c r="C478" s="135"/>
      <c r="D478" s="135"/>
      <c r="E478" s="135"/>
      <c r="F478" s="135"/>
      <c r="G478" s="135"/>
      <c r="H478" s="136"/>
      <c r="I478" s="136"/>
      <c r="J478" s="136"/>
      <c r="K478" s="136"/>
      <c r="L478" s="136"/>
      <c r="M478" s="136"/>
      <c r="N478" s="136"/>
    </row>
    <row r="479" spans="2:14">
      <c r="B479" s="135"/>
      <c r="C479" s="135"/>
      <c r="D479" s="135"/>
      <c r="E479" s="135"/>
      <c r="F479" s="135"/>
      <c r="G479" s="135"/>
      <c r="H479" s="136"/>
      <c r="I479" s="136"/>
      <c r="J479" s="136"/>
      <c r="K479" s="136"/>
      <c r="L479" s="136"/>
      <c r="M479" s="136"/>
      <c r="N479" s="136"/>
    </row>
    <row r="480" spans="2:14">
      <c r="B480" s="135"/>
      <c r="C480" s="135"/>
      <c r="D480" s="135"/>
      <c r="E480" s="135"/>
      <c r="F480" s="135"/>
      <c r="G480" s="135"/>
      <c r="H480" s="136"/>
      <c r="I480" s="136"/>
      <c r="J480" s="136"/>
      <c r="K480" s="136"/>
      <c r="L480" s="136"/>
      <c r="M480" s="136"/>
      <c r="N480" s="136"/>
    </row>
    <row r="481" spans="2:14">
      <c r="B481" s="135"/>
      <c r="C481" s="135"/>
      <c r="D481" s="135"/>
      <c r="E481" s="135"/>
      <c r="F481" s="135"/>
      <c r="G481" s="135"/>
      <c r="H481" s="136"/>
      <c r="I481" s="136"/>
      <c r="J481" s="136"/>
      <c r="K481" s="136"/>
      <c r="L481" s="136"/>
      <c r="M481" s="136"/>
      <c r="N481" s="136"/>
    </row>
    <row r="482" spans="2:14">
      <c r="B482" s="135"/>
      <c r="C482" s="135"/>
      <c r="D482" s="135"/>
      <c r="E482" s="135"/>
      <c r="F482" s="135"/>
      <c r="G482" s="135"/>
      <c r="H482" s="136"/>
      <c r="I482" s="136"/>
      <c r="J482" s="136"/>
      <c r="K482" s="136"/>
      <c r="L482" s="136"/>
      <c r="M482" s="136"/>
      <c r="N482" s="136"/>
    </row>
    <row r="483" spans="2:14">
      <c r="B483" s="135"/>
      <c r="C483" s="135"/>
      <c r="D483" s="135"/>
      <c r="E483" s="135"/>
      <c r="F483" s="135"/>
      <c r="G483" s="135"/>
      <c r="H483" s="136"/>
      <c r="I483" s="136"/>
      <c r="J483" s="136"/>
      <c r="K483" s="136"/>
      <c r="L483" s="136"/>
      <c r="M483" s="136"/>
      <c r="N483" s="136"/>
    </row>
    <row r="484" spans="2:14">
      <c r="B484" s="135"/>
      <c r="C484" s="135"/>
      <c r="D484" s="135"/>
      <c r="E484" s="135"/>
      <c r="F484" s="135"/>
      <c r="G484" s="135"/>
      <c r="H484" s="136"/>
      <c r="I484" s="136"/>
      <c r="J484" s="136"/>
      <c r="K484" s="136"/>
      <c r="L484" s="136"/>
      <c r="M484" s="136"/>
      <c r="N484" s="136"/>
    </row>
    <row r="485" spans="2:14">
      <c r="B485" s="135"/>
      <c r="C485" s="135"/>
      <c r="D485" s="135"/>
      <c r="E485" s="135"/>
      <c r="F485" s="135"/>
      <c r="G485" s="135"/>
      <c r="H485" s="136"/>
      <c r="I485" s="136"/>
      <c r="J485" s="136"/>
      <c r="K485" s="136"/>
      <c r="L485" s="136"/>
      <c r="M485" s="136"/>
      <c r="N485" s="136"/>
    </row>
    <row r="486" spans="2:14">
      <c r="B486" s="135"/>
      <c r="C486" s="135"/>
      <c r="D486" s="135"/>
      <c r="E486" s="135"/>
      <c r="F486" s="135"/>
      <c r="G486" s="135"/>
      <c r="H486" s="136"/>
      <c r="I486" s="136"/>
      <c r="J486" s="136"/>
      <c r="K486" s="136"/>
      <c r="L486" s="136"/>
      <c r="M486" s="136"/>
      <c r="N486" s="136"/>
    </row>
    <row r="487" spans="2:14">
      <c r="B487" s="135"/>
      <c r="C487" s="135"/>
      <c r="D487" s="135"/>
      <c r="E487" s="135"/>
      <c r="F487" s="135"/>
      <c r="G487" s="135"/>
      <c r="H487" s="136"/>
      <c r="I487" s="136"/>
      <c r="J487" s="136"/>
      <c r="K487" s="136"/>
      <c r="L487" s="136"/>
      <c r="M487" s="136"/>
      <c r="N487" s="136"/>
    </row>
    <row r="488" spans="2:14">
      <c r="B488" s="135"/>
      <c r="C488" s="135"/>
      <c r="D488" s="135"/>
      <c r="E488" s="135"/>
      <c r="F488" s="135"/>
      <c r="G488" s="135"/>
      <c r="H488" s="136"/>
      <c r="I488" s="136"/>
      <c r="J488" s="136"/>
      <c r="K488" s="136"/>
      <c r="L488" s="136"/>
      <c r="M488" s="136"/>
      <c r="N488" s="136"/>
    </row>
    <row r="489" spans="2:14">
      <c r="B489" s="135"/>
      <c r="C489" s="135"/>
      <c r="D489" s="135"/>
      <c r="E489" s="135"/>
      <c r="F489" s="135"/>
      <c r="G489" s="135"/>
      <c r="H489" s="136"/>
      <c r="I489" s="136"/>
      <c r="J489" s="136"/>
      <c r="K489" s="136"/>
      <c r="L489" s="136"/>
      <c r="M489" s="136"/>
      <c r="N489" s="136"/>
    </row>
    <row r="490" spans="2:14">
      <c r="B490" s="135"/>
      <c r="C490" s="135"/>
      <c r="D490" s="135"/>
      <c r="E490" s="135"/>
      <c r="F490" s="135"/>
      <c r="G490" s="135"/>
      <c r="H490" s="136"/>
      <c r="I490" s="136"/>
      <c r="J490" s="136"/>
      <c r="K490" s="136"/>
      <c r="L490" s="136"/>
      <c r="M490" s="136"/>
      <c r="N490" s="136"/>
    </row>
    <row r="491" spans="2:14">
      <c r="B491" s="135"/>
      <c r="C491" s="135"/>
      <c r="D491" s="135"/>
      <c r="E491" s="135"/>
      <c r="F491" s="135"/>
      <c r="G491" s="135"/>
      <c r="H491" s="136"/>
      <c r="I491" s="136"/>
      <c r="J491" s="136"/>
      <c r="K491" s="136"/>
      <c r="L491" s="136"/>
      <c r="M491" s="136"/>
      <c r="N491" s="136"/>
    </row>
    <row r="492" spans="2:14">
      <c r="B492" s="135"/>
      <c r="C492" s="135"/>
      <c r="D492" s="135"/>
      <c r="E492" s="135"/>
      <c r="F492" s="135"/>
      <c r="G492" s="135"/>
      <c r="H492" s="136"/>
      <c r="I492" s="136"/>
      <c r="J492" s="136"/>
      <c r="K492" s="136"/>
      <c r="L492" s="136"/>
      <c r="M492" s="136"/>
      <c r="N492" s="136"/>
    </row>
    <row r="493" spans="2:14">
      <c r="B493" s="135"/>
      <c r="C493" s="135"/>
      <c r="D493" s="135"/>
      <c r="E493" s="135"/>
      <c r="F493" s="135"/>
      <c r="G493" s="135"/>
      <c r="H493" s="136"/>
      <c r="I493" s="136"/>
      <c r="J493" s="136"/>
      <c r="K493" s="136"/>
      <c r="L493" s="136"/>
      <c r="M493" s="136"/>
      <c r="N493" s="136"/>
    </row>
    <row r="494" spans="2:14">
      <c r="B494" s="135"/>
      <c r="C494" s="135"/>
      <c r="D494" s="135"/>
      <c r="E494" s="135"/>
      <c r="F494" s="135"/>
      <c r="G494" s="135"/>
      <c r="H494" s="136"/>
      <c r="I494" s="136"/>
      <c r="J494" s="136"/>
      <c r="K494" s="136"/>
      <c r="L494" s="136"/>
      <c r="M494" s="136"/>
      <c r="N494" s="136"/>
    </row>
    <row r="495" spans="2:14">
      <c r="B495" s="135"/>
      <c r="C495" s="135"/>
      <c r="D495" s="135"/>
      <c r="E495" s="135"/>
      <c r="F495" s="135"/>
      <c r="G495" s="135"/>
      <c r="H495" s="136"/>
      <c r="I495" s="136"/>
      <c r="J495" s="136"/>
      <c r="K495" s="136"/>
      <c r="L495" s="136"/>
      <c r="M495" s="136"/>
      <c r="N495" s="136"/>
    </row>
    <row r="496" spans="2:14">
      <c r="B496" s="135"/>
      <c r="C496" s="135"/>
      <c r="D496" s="135"/>
      <c r="E496" s="135"/>
      <c r="F496" s="135"/>
      <c r="G496" s="135"/>
      <c r="H496" s="136"/>
      <c r="I496" s="136"/>
      <c r="J496" s="136"/>
      <c r="K496" s="136"/>
      <c r="L496" s="136"/>
      <c r="M496" s="136"/>
      <c r="N496" s="136"/>
    </row>
    <row r="497" spans="2:14">
      <c r="B497" s="135"/>
      <c r="C497" s="135"/>
      <c r="D497" s="135"/>
      <c r="E497" s="135"/>
      <c r="F497" s="135"/>
      <c r="G497" s="135"/>
      <c r="H497" s="136"/>
      <c r="I497" s="136"/>
      <c r="J497" s="136"/>
      <c r="K497" s="136"/>
      <c r="L497" s="136"/>
      <c r="M497" s="136"/>
      <c r="N497" s="136"/>
    </row>
    <row r="498" spans="2:14">
      <c r="B498" s="135"/>
      <c r="C498" s="135"/>
      <c r="D498" s="135"/>
      <c r="E498" s="135"/>
      <c r="F498" s="135"/>
      <c r="G498" s="135"/>
      <c r="H498" s="136"/>
      <c r="I498" s="136"/>
      <c r="J498" s="136"/>
      <c r="K498" s="136"/>
      <c r="L498" s="136"/>
      <c r="M498" s="136"/>
      <c r="N498" s="136"/>
    </row>
    <row r="499" spans="2:14">
      <c r="B499" s="135"/>
      <c r="C499" s="135"/>
      <c r="D499" s="135"/>
      <c r="E499" s="135"/>
      <c r="F499" s="135"/>
      <c r="G499" s="135"/>
      <c r="H499" s="136"/>
      <c r="I499" s="136"/>
      <c r="J499" s="136"/>
      <c r="K499" s="136"/>
      <c r="L499" s="136"/>
      <c r="M499" s="136"/>
      <c r="N499" s="136"/>
    </row>
    <row r="500" spans="2:14">
      <c r="B500" s="135"/>
      <c r="C500" s="135"/>
      <c r="D500" s="135"/>
      <c r="E500" s="135"/>
      <c r="F500" s="135"/>
      <c r="G500" s="135"/>
      <c r="H500" s="136"/>
      <c r="I500" s="136"/>
      <c r="J500" s="136"/>
      <c r="K500" s="136"/>
      <c r="L500" s="136"/>
      <c r="M500" s="136"/>
      <c r="N500" s="136"/>
    </row>
    <row r="501" spans="2:14">
      <c r="B501" s="135"/>
      <c r="C501" s="135"/>
      <c r="D501" s="135"/>
      <c r="E501" s="135"/>
      <c r="F501" s="135"/>
      <c r="G501" s="135"/>
      <c r="H501" s="136"/>
      <c r="I501" s="136"/>
      <c r="J501" s="136"/>
      <c r="K501" s="136"/>
      <c r="L501" s="136"/>
      <c r="M501" s="136"/>
      <c r="N501" s="136"/>
    </row>
    <row r="502" spans="2:14">
      <c r="B502" s="135"/>
      <c r="C502" s="135"/>
      <c r="D502" s="135"/>
      <c r="E502" s="135"/>
      <c r="F502" s="135"/>
      <c r="G502" s="135"/>
      <c r="H502" s="136"/>
      <c r="I502" s="136"/>
      <c r="J502" s="136"/>
      <c r="K502" s="136"/>
      <c r="L502" s="136"/>
      <c r="M502" s="136"/>
      <c r="N502" s="136"/>
    </row>
    <row r="503" spans="2:14">
      <c r="B503" s="135"/>
      <c r="C503" s="135"/>
      <c r="D503" s="135"/>
      <c r="E503" s="135"/>
      <c r="F503" s="135"/>
      <c r="G503" s="135"/>
      <c r="H503" s="136"/>
      <c r="I503" s="136"/>
      <c r="J503" s="136"/>
      <c r="K503" s="136"/>
      <c r="L503" s="136"/>
      <c r="M503" s="136"/>
      <c r="N503" s="136"/>
    </row>
    <row r="504" spans="2:14">
      <c r="B504" s="135"/>
      <c r="C504" s="135"/>
      <c r="D504" s="135"/>
      <c r="E504" s="135"/>
      <c r="F504" s="135"/>
      <c r="G504" s="135"/>
      <c r="H504" s="136"/>
      <c r="I504" s="136"/>
      <c r="J504" s="136"/>
      <c r="K504" s="136"/>
      <c r="L504" s="136"/>
      <c r="M504" s="136"/>
      <c r="N504" s="136"/>
    </row>
    <row r="505" spans="2:14">
      <c r="B505" s="135"/>
      <c r="C505" s="135"/>
      <c r="D505" s="135"/>
      <c r="E505" s="135"/>
      <c r="F505" s="135"/>
      <c r="G505" s="135"/>
      <c r="H505" s="136"/>
      <c r="I505" s="136"/>
      <c r="J505" s="136"/>
      <c r="K505" s="136"/>
      <c r="L505" s="136"/>
      <c r="M505" s="136"/>
      <c r="N505" s="136"/>
    </row>
    <row r="506" spans="2:14">
      <c r="B506" s="135"/>
      <c r="C506" s="135"/>
      <c r="D506" s="135"/>
      <c r="E506" s="135"/>
      <c r="F506" s="135"/>
      <c r="G506" s="135"/>
      <c r="H506" s="136"/>
      <c r="I506" s="136"/>
      <c r="J506" s="136"/>
      <c r="K506" s="136"/>
      <c r="L506" s="136"/>
      <c r="M506" s="136"/>
      <c r="N506" s="136"/>
    </row>
    <row r="507" spans="2:14">
      <c r="B507" s="135"/>
      <c r="C507" s="135"/>
      <c r="D507" s="135"/>
      <c r="E507" s="135"/>
      <c r="F507" s="135"/>
      <c r="G507" s="135"/>
      <c r="H507" s="136"/>
      <c r="I507" s="136"/>
      <c r="J507" s="136"/>
      <c r="K507" s="136"/>
      <c r="L507" s="136"/>
      <c r="M507" s="136"/>
      <c r="N507" s="136"/>
    </row>
    <row r="508" spans="2:14">
      <c r="B508" s="135"/>
      <c r="C508" s="135"/>
      <c r="D508" s="135"/>
      <c r="E508" s="135"/>
      <c r="F508" s="135"/>
      <c r="G508" s="135"/>
      <c r="H508" s="136"/>
      <c r="I508" s="136"/>
      <c r="J508" s="136"/>
      <c r="K508" s="136"/>
      <c r="L508" s="136"/>
      <c r="M508" s="136"/>
      <c r="N508" s="136"/>
    </row>
    <row r="509" spans="2:14">
      <c r="B509" s="135"/>
      <c r="C509" s="135"/>
      <c r="D509" s="135"/>
      <c r="E509" s="135"/>
      <c r="F509" s="135"/>
      <c r="G509" s="135"/>
      <c r="H509" s="136"/>
      <c r="I509" s="136"/>
      <c r="J509" s="136"/>
      <c r="K509" s="136"/>
      <c r="L509" s="136"/>
      <c r="M509" s="136"/>
      <c r="N509" s="136"/>
    </row>
    <row r="510" spans="2:14">
      <c r="B510" s="135"/>
      <c r="C510" s="135"/>
      <c r="D510" s="135"/>
      <c r="E510" s="135"/>
      <c r="F510" s="135"/>
      <c r="G510" s="135"/>
      <c r="H510" s="136"/>
      <c r="I510" s="136"/>
      <c r="J510" s="136"/>
      <c r="K510" s="136"/>
      <c r="L510" s="136"/>
      <c r="M510" s="136"/>
      <c r="N510" s="136"/>
    </row>
    <row r="511" spans="2:14">
      <c r="B511" s="135"/>
      <c r="C511" s="135"/>
      <c r="D511" s="135"/>
      <c r="E511" s="135"/>
      <c r="F511" s="135"/>
      <c r="G511" s="135"/>
      <c r="H511" s="136"/>
      <c r="I511" s="136"/>
      <c r="J511" s="136"/>
      <c r="K511" s="136"/>
      <c r="L511" s="136"/>
      <c r="M511" s="136"/>
      <c r="N511" s="136"/>
    </row>
    <row r="512" spans="2:14">
      <c r="B512" s="135"/>
      <c r="C512" s="135"/>
      <c r="D512" s="135"/>
      <c r="E512" s="135"/>
      <c r="F512" s="135"/>
      <c r="G512" s="135"/>
      <c r="H512" s="136"/>
      <c r="I512" s="136"/>
      <c r="J512" s="136"/>
      <c r="K512" s="136"/>
      <c r="L512" s="136"/>
      <c r="M512" s="136"/>
      <c r="N512" s="136"/>
    </row>
    <row r="513" spans="2:14">
      <c r="B513" s="135"/>
      <c r="C513" s="135"/>
      <c r="D513" s="135"/>
      <c r="E513" s="135"/>
      <c r="F513" s="135"/>
      <c r="G513" s="135"/>
      <c r="H513" s="136"/>
      <c r="I513" s="136"/>
      <c r="J513" s="136"/>
      <c r="K513" s="136"/>
      <c r="L513" s="136"/>
      <c r="M513" s="136"/>
      <c r="N513" s="136"/>
    </row>
    <row r="514" spans="2:14">
      <c r="B514" s="135"/>
      <c r="C514" s="135"/>
      <c r="D514" s="135"/>
      <c r="E514" s="135"/>
      <c r="F514" s="135"/>
      <c r="G514" s="135"/>
      <c r="H514" s="136"/>
      <c r="I514" s="136"/>
      <c r="J514" s="136"/>
      <c r="K514" s="136"/>
      <c r="L514" s="136"/>
      <c r="M514" s="136"/>
      <c r="N514" s="136"/>
    </row>
    <row r="515" spans="2:14">
      <c r="B515" s="135"/>
      <c r="C515" s="135"/>
      <c r="D515" s="135"/>
      <c r="E515" s="135"/>
      <c r="F515" s="135"/>
      <c r="G515" s="135"/>
      <c r="H515" s="136"/>
      <c r="I515" s="136"/>
      <c r="J515" s="136"/>
      <c r="K515" s="136"/>
      <c r="L515" s="136"/>
      <c r="M515" s="136"/>
      <c r="N515" s="136"/>
    </row>
    <row r="516" spans="2:14">
      <c r="B516" s="135"/>
      <c r="C516" s="135"/>
      <c r="D516" s="135"/>
      <c r="E516" s="135"/>
      <c r="F516" s="135"/>
      <c r="G516" s="135"/>
      <c r="H516" s="136"/>
      <c r="I516" s="136"/>
      <c r="J516" s="136"/>
      <c r="K516" s="136"/>
      <c r="L516" s="136"/>
      <c r="M516" s="136"/>
      <c r="N516" s="136"/>
    </row>
    <row r="517" spans="2:14">
      <c r="B517" s="135"/>
      <c r="C517" s="135"/>
      <c r="D517" s="135"/>
      <c r="E517" s="135"/>
      <c r="F517" s="135"/>
      <c r="G517" s="135"/>
      <c r="H517" s="136"/>
      <c r="I517" s="136"/>
      <c r="J517" s="136"/>
      <c r="K517" s="136"/>
      <c r="L517" s="136"/>
      <c r="M517" s="136"/>
      <c r="N517" s="136"/>
    </row>
    <row r="518" spans="2:14">
      <c r="B518" s="135"/>
      <c r="C518" s="135"/>
      <c r="D518" s="135"/>
      <c r="E518" s="135"/>
      <c r="F518" s="135"/>
      <c r="G518" s="135"/>
      <c r="H518" s="136"/>
      <c r="I518" s="136"/>
      <c r="J518" s="136"/>
      <c r="K518" s="136"/>
      <c r="L518" s="136"/>
      <c r="M518" s="136"/>
      <c r="N518" s="136"/>
    </row>
    <row r="519" spans="2:14">
      <c r="B519" s="135"/>
      <c r="C519" s="135"/>
      <c r="D519" s="135"/>
      <c r="E519" s="135"/>
      <c r="F519" s="135"/>
      <c r="G519" s="135"/>
      <c r="H519" s="136"/>
      <c r="I519" s="136"/>
      <c r="J519" s="136"/>
      <c r="K519" s="136"/>
      <c r="L519" s="136"/>
      <c r="M519" s="136"/>
      <c r="N519" s="136"/>
    </row>
    <row r="520" spans="2:14">
      <c r="B520" s="135"/>
      <c r="C520" s="135"/>
      <c r="D520" s="135"/>
      <c r="E520" s="135"/>
      <c r="F520" s="135"/>
      <c r="G520" s="135"/>
      <c r="H520" s="136"/>
      <c r="I520" s="136"/>
      <c r="J520" s="136"/>
      <c r="K520" s="136"/>
      <c r="L520" s="136"/>
      <c r="M520" s="136"/>
      <c r="N520" s="136"/>
    </row>
    <row r="521" spans="2:14">
      <c r="B521" s="135"/>
      <c r="C521" s="135"/>
      <c r="D521" s="135"/>
      <c r="E521" s="135"/>
      <c r="F521" s="135"/>
      <c r="G521" s="135"/>
      <c r="H521" s="136"/>
      <c r="I521" s="136"/>
      <c r="J521" s="136"/>
      <c r="K521" s="136"/>
      <c r="L521" s="136"/>
      <c r="M521" s="136"/>
      <c r="N521" s="136"/>
    </row>
    <row r="522" spans="2:14">
      <c r="B522" s="135"/>
      <c r="C522" s="135"/>
      <c r="D522" s="135"/>
      <c r="E522" s="135"/>
      <c r="F522" s="135"/>
      <c r="G522" s="135"/>
      <c r="H522" s="136"/>
      <c r="I522" s="136"/>
      <c r="J522" s="136"/>
      <c r="K522" s="136"/>
      <c r="L522" s="136"/>
      <c r="M522" s="136"/>
      <c r="N522" s="136"/>
    </row>
    <row r="523" spans="2:14">
      <c r="B523" s="135"/>
      <c r="C523" s="135"/>
      <c r="D523" s="135"/>
      <c r="E523" s="135"/>
      <c r="F523" s="135"/>
      <c r="G523" s="135"/>
      <c r="H523" s="136"/>
      <c r="I523" s="136"/>
      <c r="J523" s="136"/>
      <c r="K523" s="136"/>
      <c r="L523" s="136"/>
      <c r="M523" s="136"/>
      <c r="N523" s="136"/>
    </row>
    <row r="524" spans="2:14">
      <c r="B524" s="135"/>
      <c r="C524" s="135"/>
      <c r="D524" s="135"/>
      <c r="E524" s="135"/>
      <c r="F524" s="135"/>
      <c r="G524" s="135"/>
      <c r="H524" s="136"/>
      <c r="I524" s="136"/>
      <c r="J524" s="136"/>
      <c r="K524" s="136"/>
      <c r="L524" s="136"/>
      <c r="M524" s="136"/>
      <c r="N524" s="136"/>
    </row>
    <row r="525" spans="2:14">
      <c r="B525" s="135"/>
      <c r="C525" s="135"/>
      <c r="D525" s="135"/>
      <c r="E525" s="135"/>
      <c r="F525" s="135"/>
      <c r="G525" s="135"/>
      <c r="H525" s="136"/>
      <c r="I525" s="136"/>
      <c r="J525" s="136"/>
      <c r="K525" s="136"/>
      <c r="L525" s="136"/>
      <c r="M525" s="136"/>
      <c r="N525" s="136"/>
    </row>
    <row r="526" spans="2:14">
      <c r="B526" s="135"/>
      <c r="C526" s="135"/>
      <c r="D526" s="135"/>
      <c r="E526" s="135"/>
      <c r="F526" s="135"/>
      <c r="G526" s="135"/>
      <c r="H526" s="136"/>
      <c r="I526" s="136"/>
      <c r="J526" s="136"/>
      <c r="K526" s="136"/>
      <c r="L526" s="136"/>
      <c r="M526" s="136"/>
      <c r="N526" s="136"/>
    </row>
    <row r="527" spans="2:14">
      <c r="B527" s="135"/>
      <c r="C527" s="135"/>
      <c r="D527" s="135"/>
      <c r="E527" s="135"/>
      <c r="F527" s="135"/>
      <c r="G527" s="135"/>
      <c r="H527" s="136"/>
      <c r="I527" s="136"/>
      <c r="J527" s="136"/>
      <c r="K527" s="136"/>
      <c r="L527" s="136"/>
      <c r="M527" s="136"/>
      <c r="N527" s="136"/>
    </row>
    <row r="528" spans="2:14">
      <c r="B528" s="135"/>
      <c r="C528" s="135"/>
      <c r="D528" s="135"/>
      <c r="E528" s="135"/>
      <c r="F528" s="135"/>
      <c r="G528" s="135"/>
      <c r="H528" s="136"/>
      <c r="I528" s="136"/>
      <c r="J528" s="136"/>
      <c r="K528" s="136"/>
      <c r="L528" s="136"/>
      <c r="M528" s="136"/>
      <c r="N528" s="136"/>
    </row>
    <row r="529" spans="2:14">
      <c r="B529" s="135"/>
      <c r="C529" s="135"/>
      <c r="D529" s="135"/>
      <c r="E529" s="135"/>
      <c r="F529" s="135"/>
      <c r="G529" s="135"/>
      <c r="H529" s="136"/>
      <c r="I529" s="136"/>
      <c r="J529" s="136"/>
      <c r="K529" s="136"/>
      <c r="L529" s="136"/>
      <c r="M529" s="136"/>
      <c r="N529" s="136"/>
    </row>
    <row r="530" spans="2:14">
      <c r="B530" s="135"/>
      <c r="C530" s="135"/>
      <c r="D530" s="135"/>
      <c r="E530" s="135"/>
      <c r="F530" s="135"/>
      <c r="G530" s="135"/>
      <c r="H530" s="136"/>
      <c r="I530" s="136"/>
      <c r="J530" s="136"/>
      <c r="K530" s="136"/>
      <c r="L530" s="136"/>
      <c r="M530" s="136"/>
      <c r="N530" s="136"/>
    </row>
    <row r="531" spans="2:14">
      <c r="B531" s="135"/>
      <c r="C531" s="135"/>
      <c r="D531" s="135"/>
      <c r="E531" s="135"/>
      <c r="F531" s="135"/>
      <c r="G531" s="135"/>
      <c r="H531" s="136"/>
      <c r="I531" s="136"/>
      <c r="J531" s="136"/>
      <c r="K531" s="136"/>
      <c r="L531" s="136"/>
      <c r="M531" s="136"/>
      <c r="N531" s="136"/>
    </row>
    <row r="532" spans="2:14">
      <c r="B532" s="135"/>
      <c r="C532" s="135"/>
      <c r="D532" s="135"/>
      <c r="E532" s="135"/>
      <c r="F532" s="135"/>
      <c r="G532" s="135"/>
      <c r="H532" s="136"/>
      <c r="I532" s="136"/>
      <c r="J532" s="136"/>
      <c r="K532" s="136"/>
      <c r="L532" s="136"/>
      <c r="M532" s="136"/>
      <c r="N532" s="136"/>
    </row>
    <row r="533" spans="2:14">
      <c r="B533" s="135"/>
      <c r="C533" s="135"/>
      <c r="D533" s="135"/>
      <c r="E533" s="135"/>
      <c r="F533" s="135"/>
      <c r="G533" s="135"/>
      <c r="H533" s="136"/>
      <c r="I533" s="136"/>
      <c r="J533" s="136"/>
      <c r="K533" s="136"/>
      <c r="L533" s="136"/>
      <c r="M533" s="136"/>
      <c r="N533" s="136"/>
    </row>
    <row r="534" spans="2:14">
      <c r="B534" s="135"/>
      <c r="C534" s="135"/>
      <c r="D534" s="135"/>
      <c r="E534" s="135"/>
      <c r="F534" s="135"/>
      <c r="G534" s="135"/>
      <c r="H534" s="136"/>
      <c r="I534" s="136"/>
      <c r="J534" s="136"/>
      <c r="K534" s="136"/>
      <c r="L534" s="136"/>
      <c r="M534" s="136"/>
      <c r="N534" s="136"/>
    </row>
    <row r="535" spans="2:14">
      <c r="B535" s="135"/>
      <c r="C535" s="135"/>
      <c r="D535" s="135"/>
      <c r="E535" s="135"/>
      <c r="F535" s="135"/>
      <c r="G535" s="135"/>
      <c r="H535" s="136"/>
      <c r="I535" s="136"/>
      <c r="J535" s="136"/>
      <c r="K535" s="136"/>
      <c r="L535" s="136"/>
      <c r="M535" s="136"/>
      <c r="N535" s="136"/>
    </row>
    <row r="536" spans="2:14">
      <c r="B536" s="135"/>
      <c r="C536" s="135"/>
      <c r="D536" s="135"/>
      <c r="E536" s="135"/>
      <c r="F536" s="135"/>
      <c r="G536" s="135"/>
      <c r="H536" s="136"/>
      <c r="I536" s="136"/>
      <c r="J536" s="136"/>
      <c r="K536" s="136"/>
      <c r="L536" s="136"/>
      <c r="M536" s="136"/>
      <c r="N536" s="136"/>
    </row>
    <row r="537" spans="2:14">
      <c r="B537" s="135"/>
      <c r="C537" s="135"/>
      <c r="D537" s="135"/>
      <c r="E537" s="135"/>
      <c r="F537" s="135"/>
      <c r="G537" s="135"/>
      <c r="H537" s="136"/>
      <c r="I537" s="136"/>
      <c r="J537" s="136"/>
      <c r="K537" s="136"/>
      <c r="L537" s="136"/>
      <c r="M537" s="136"/>
      <c r="N537" s="136"/>
    </row>
    <row r="538" spans="2:14">
      <c r="B538" s="135"/>
      <c r="C538" s="135"/>
      <c r="D538" s="135"/>
      <c r="E538" s="135"/>
      <c r="F538" s="135"/>
      <c r="G538" s="135"/>
      <c r="H538" s="136"/>
      <c r="I538" s="136"/>
      <c r="J538" s="136"/>
      <c r="K538" s="136"/>
      <c r="L538" s="136"/>
      <c r="M538" s="136"/>
      <c r="N538" s="136"/>
    </row>
    <row r="539" spans="2:14">
      <c r="B539" s="135"/>
      <c r="C539" s="135"/>
      <c r="D539" s="135"/>
      <c r="E539" s="135"/>
      <c r="F539" s="135"/>
      <c r="G539" s="135"/>
      <c r="H539" s="136"/>
      <c r="I539" s="136"/>
      <c r="J539" s="136"/>
      <c r="K539" s="136"/>
      <c r="L539" s="136"/>
      <c r="M539" s="136"/>
      <c r="N539" s="136"/>
    </row>
    <row r="540" spans="2:14">
      <c r="B540" s="135"/>
      <c r="C540" s="135"/>
      <c r="D540" s="135"/>
      <c r="E540" s="135"/>
      <c r="F540" s="135"/>
      <c r="G540" s="135"/>
      <c r="H540" s="136"/>
      <c r="I540" s="136"/>
      <c r="J540" s="136"/>
      <c r="K540" s="136"/>
      <c r="L540" s="136"/>
      <c r="M540" s="136"/>
      <c r="N540" s="136"/>
    </row>
    <row r="541" spans="2:14">
      <c r="B541" s="135"/>
      <c r="C541" s="135"/>
      <c r="D541" s="135"/>
      <c r="E541" s="135"/>
      <c r="F541" s="135"/>
      <c r="G541" s="135"/>
      <c r="H541" s="136"/>
      <c r="I541" s="136"/>
      <c r="J541" s="136"/>
      <c r="K541" s="136"/>
      <c r="L541" s="136"/>
      <c r="M541" s="136"/>
      <c r="N541" s="136"/>
    </row>
    <row r="542" spans="2:14">
      <c r="B542" s="135"/>
      <c r="C542" s="135"/>
      <c r="D542" s="135"/>
      <c r="E542" s="135"/>
      <c r="F542" s="135"/>
      <c r="G542" s="135"/>
      <c r="H542" s="136"/>
      <c r="I542" s="136"/>
      <c r="J542" s="136"/>
      <c r="K542" s="136"/>
      <c r="L542" s="136"/>
      <c r="M542" s="136"/>
      <c r="N542" s="136"/>
    </row>
    <row r="543" spans="2:14">
      <c r="B543" s="135"/>
      <c r="C543" s="135"/>
      <c r="D543" s="135"/>
      <c r="E543" s="135"/>
      <c r="F543" s="135"/>
      <c r="G543" s="135"/>
      <c r="H543" s="136"/>
      <c r="I543" s="136"/>
      <c r="J543" s="136"/>
      <c r="K543" s="136"/>
      <c r="L543" s="136"/>
      <c r="M543" s="136"/>
      <c r="N543" s="136"/>
    </row>
    <row r="544" spans="2:14">
      <c r="B544" s="135"/>
      <c r="C544" s="135"/>
      <c r="D544" s="135"/>
      <c r="E544" s="135"/>
      <c r="F544" s="135"/>
      <c r="G544" s="135"/>
      <c r="H544" s="136"/>
      <c r="I544" s="136"/>
      <c r="J544" s="136"/>
      <c r="K544" s="136"/>
      <c r="L544" s="136"/>
      <c r="M544" s="136"/>
      <c r="N544" s="136"/>
    </row>
    <row r="545" spans="2:14">
      <c r="B545" s="135"/>
      <c r="C545" s="135"/>
      <c r="D545" s="135"/>
      <c r="E545" s="135"/>
      <c r="F545" s="135"/>
      <c r="G545" s="135"/>
      <c r="H545" s="136"/>
      <c r="I545" s="136"/>
      <c r="J545" s="136"/>
      <c r="K545" s="136"/>
      <c r="L545" s="136"/>
      <c r="M545" s="136"/>
      <c r="N545" s="136"/>
    </row>
    <row r="546" spans="2:14">
      <c r="B546" s="135"/>
      <c r="C546" s="135"/>
      <c r="D546" s="135"/>
      <c r="E546" s="135"/>
      <c r="F546" s="135"/>
      <c r="G546" s="135"/>
      <c r="H546" s="136"/>
      <c r="I546" s="136"/>
      <c r="J546" s="136"/>
      <c r="K546" s="136"/>
      <c r="L546" s="136"/>
      <c r="M546" s="136"/>
      <c r="N546" s="136"/>
    </row>
    <row r="547" spans="2:14">
      <c r="B547" s="135"/>
      <c r="C547" s="135"/>
      <c r="D547" s="135"/>
      <c r="E547" s="135"/>
      <c r="F547" s="135"/>
      <c r="G547" s="135"/>
      <c r="H547" s="136"/>
      <c r="I547" s="136"/>
      <c r="J547" s="136"/>
      <c r="K547" s="136"/>
      <c r="L547" s="136"/>
      <c r="M547" s="136"/>
      <c r="N547" s="136"/>
    </row>
    <row r="548" spans="2:14">
      <c r="B548" s="135"/>
      <c r="C548" s="135"/>
      <c r="D548" s="135"/>
      <c r="E548" s="135"/>
      <c r="F548" s="135"/>
      <c r="G548" s="135"/>
      <c r="H548" s="136"/>
      <c r="I548" s="136"/>
      <c r="J548" s="136"/>
      <c r="K548" s="136"/>
      <c r="L548" s="136"/>
      <c r="M548" s="136"/>
      <c r="N548" s="136"/>
    </row>
    <row r="549" spans="2:14">
      <c r="B549" s="135"/>
      <c r="C549" s="135"/>
      <c r="D549" s="135"/>
      <c r="E549" s="135"/>
      <c r="F549" s="135"/>
      <c r="G549" s="135"/>
      <c r="H549" s="136"/>
      <c r="I549" s="136"/>
      <c r="J549" s="136"/>
      <c r="K549" s="136"/>
      <c r="L549" s="136"/>
      <c r="M549" s="136"/>
      <c r="N549" s="136"/>
    </row>
    <row r="550" spans="2:14">
      <c r="B550" s="135"/>
      <c r="C550" s="135"/>
      <c r="D550" s="135"/>
      <c r="E550" s="135"/>
      <c r="F550" s="135"/>
      <c r="G550" s="135"/>
      <c r="H550" s="136"/>
      <c r="I550" s="136"/>
      <c r="J550" s="136"/>
      <c r="K550" s="136"/>
      <c r="L550" s="136"/>
      <c r="M550" s="136"/>
      <c r="N550" s="136"/>
    </row>
    <row r="551" spans="2:14">
      <c r="B551" s="135"/>
      <c r="C551" s="135"/>
      <c r="D551" s="135"/>
      <c r="E551" s="135"/>
      <c r="F551" s="135"/>
      <c r="G551" s="135"/>
      <c r="H551" s="136"/>
      <c r="I551" s="136"/>
      <c r="J551" s="136"/>
      <c r="K551" s="136"/>
      <c r="L551" s="136"/>
      <c r="M551" s="136"/>
      <c r="N551" s="136"/>
    </row>
    <row r="552" spans="2:14">
      <c r="B552" s="135"/>
      <c r="C552" s="135"/>
      <c r="D552" s="135"/>
      <c r="E552" s="135"/>
      <c r="F552" s="135"/>
      <c r="G552" s="135"/>
      <c r="H552" s="136"/>
      <c r="I552" s="136"/>
      <c r="J552" s="136"/>
      <c r="K552" s="136"/>
      <c r="L552" s="136"/>
      <c r="M552" s="136"/>
      <c r="N552" s="136"/>
    </row>
    <row r="553" spans="2:14">
      <c r="B553" s="135"/>
      <c r="C553" s="135"/>
      <c r="D553" s="135"/>
      <c r="E553" s="135"/>
      <c r="F553" s="135"/>
      <c r="G553" s="135"/>
      <c r="H553" s="136"/>
      <c r="I553" s="136"/>
      <c r="J553" s="136"/>
      <c r="K553" s="136"/>
      <c r="L553" s="136"/>
      <c r="M553" s="136"/>
      <c r="N553" s="136"/>
    </row>
    <row r="554" spans="2:14">
      <c r="B554" s="135"/>
      <c r="C554" s="135"/>
      <c r="D554" s="135"/>
      <c r="E554" s="135"/>
      <c r="F554" s="135"/>
      <c r="G554" s="135"/>
      <c r="H554" s="136"/>
      <c r="I554" s="136"/>
      <c r="J554" s="136"/>
      <c r="K554" s="136"/>
      <c r="L554" s="136"/>
      <c r="M554" s="136"/>
      <c r="N554" s="136"/>
    </row>
    <row r="555" spans="2:14">
      <c r="B555" s="135"/>
      <c r="C555" s="135"/>
      <c r="D555" s="135"/>
      <c r="E555" s="135"/>
      <c r="F555" s="135"/>
      <c r="G555" s="135"/>
      <c r="H555" s="136"/>
      <c r="I555" s="136"/>
      <c r="J555" s="136"/>
      <c r="K555" s="136"/>
      <c r="L555" s="136"/>
      <c r="M555" s="136"/>
      <c r="N555" s="136"/>
    </row>
    <row r="556" spans="2:14">
      <c r="B556" s="135"/>
      <c r="C556" s="135"/>
      <c r="D556" s="135"/>
      <c r="E556" s="135"/>
      <c r="F556" s="135"/>
      <c r="G556" s="135"/>
      <c r="H556" s="136"/>
      <c r="I556" s="136"/>
      <c r="J556" s="136"/>
      <c r="K556" s="136"/>
      <c r="L556" s="136"/>
      <c r="M556" s="136"/>
      <c r="N556" s="136"/>
    </row>
    <row r="557" spans="2:14">
      <c r="B557" s="135"/>
      <c r="C557" s="135"/>
      <c r="D557" s="135"/>
      <c r="E557" s="135"/>
      <c r="F557" s="135"/>
      <c r="G557" s="135"/>
      <c r="H557" s="136"/>
      <c r="I557" s="136"/>
      <c r="J557" s="136"/>
      <c r="K557" s="136"/>
      <c r="L557" s="136"/>
      <c r="M557" s="136"/>
      <c r="N557" s="136"/>
    </row>
    <row r="558" spans="2:14">
      <c r="B558" s="135"/>
      <c r="C558" s="135"/>
      <c r="D558" s="135"/>
      <c r="E558" s="135"/>
      <c r="F558" s="135"/>
      <c r="G558" s="135"/>
      <c r="H558" s="136"/>
      <c r="I558" s="136"/>
      <c r="J558" s="136"/>
      <c r="K558" s="136"/>
      <c r="L558" s="136"/>
      <c r="M558" s="136"/>
      <c r="N558" s="136"/>
    </row>
    <row r="559" spans="2:14">
      <c r="B559" s="135"/>
      <c r="C559" s="135"/>
      <c r="D559" s="135"/>
      <c r="E559" s="135"/>
      <c r="F559" s="135"/>
      <c r="G559" s="135"/>
      <c r="H559" s="136"/>
      <c r="I559" s="136"/>
      <c r="J559" s="136"/>
      <c r="K559" s="136"/>
      <c r="L559" s="136"/>
      <c r="M559" s="136"/>
      <c r="N559" s="136"/>
    </row>
    <row r="560" spans="2:14">
      <c r="B560" s="135"/>
      <c r="C560" s="135"/>
      <c r="D560" s="135"/>
      <c r="E560" s="135"/>
      <c r="F560" s="135"/>
      <c r="G560" s="135"/>
      <c r="H560" s="136"/>
      <c r="I560" s="136"/>
      <c r="J560" s="136"/>
      <c r="K560" s="136"/>
      <c r="L560" s="136"/>
      <c r="M560" s="136"/>
      <c r="N560" s="136"/>
    </row>
    <row r="561" spans="2:14">
      <c r="B561" s="135"/>
      <c r="C561" s="135"/>
      <c r="D561" s="135"/>
      <c r="E561" s="135"/>
      <c r="F561" s="135"/>
      <c r="G561" s="135"/>
      <c r="H561" s="136"/>
      <c r="I561" s="136"/>
      <c r="J561" s="136"/>
      <c r="K561" s="136"/>
      <c r="L561" s="136"/>
      <c r="M561" s="136"/>
      <c r="N561" s="136"/>
    </row>
    <row r="562" spans="2:14">
      <c r="B562" s="135"/>
      <c r="C562" s="135"/>
      <c r="D562" s="135"/>
      <c r="E562" s="135"/>
      <c r="F562" s="135"/>
      <c r="G562" s="135"/>
      <c r="H562" s="136"/>
      <c r="I562" s="136"/>
      <c r="J562" s="136"/>
      <c r="K562" s="136"/>
      <c r="L562" s="136"/>
      <c r="M562" s="136"/>
      <c r="N562" s="136"/>
    </row>
    <row r="563" spans="2:14">
      <c r="B563" s="135"/>
      <c r="C563" s="135"/>
      <c r="D563" s="135"/>
      <c r="E563" s="135"/>
      <c r="F563" s="135"/>
      <c r="G563" s="135"/>
      <c r="H563" s="136"/>
      <c r="I563" s="136"/>
      <c r="J563" s="136"/>
      <c r="K563" s="136"/>
      <c r="L563" s="136"/>
      <c r="M563" s="136"/>
      <c r="N563" s="136"/>
    </row>
    <row r="564" spans="2:14">
      <c r="B564" s="135"/>
      <c r="C564" s="135"/>
      <c r="D564" s="135"/>
      <c r="E564" s="135"/>
      <c r="F564" s="135"/>
      <c r="G564" s="135"/>
      <c r="H564" s="136"/>
      <c r="I564" s="136"/>
      <c r="J564" s="136"/>
      <c r="K564" s="136"/>
      <c r="L564" s="136"/>
      <c r="M564" s="136"/>
      <c r="N564" s="136"/>
    </row>
    <row r="565" spans="2:14">
      <c r="B565" s="135"/>
      <c r="C565" s="135"/>
      <c r="D565" s="135"/>
      <c r="E565" s="135"/>
      <c r="F565" s="135"/>
      <c r="G565" s="135"/>
      <c r="H565" s="136"/>
      <c r="I565" s="136"/>
      <c r="J565" s="136"/>
      <c r="K565" s="136"/>
      <c r="L565" s="136"/>
      <c r="M565" s="136"/>
      <c r="N565" s="136"/>
    </row>
    <row r="566" spans="2:14">
      <c r="B566" s="135"/>
      <c r="C566" s="135"/>
      <c r="D566" s="135"/>
      <c r="E566" s="135"/>
      <c r="F566" s="135"/>
      <c r="G566" s="135"/>
      <c r="H566" s="136"/>
      <c r="I566" s="136"/>
      <c r="J566" s="136"/>
      <c r="K566" s="136"/>
      <c r="L566" s="136"/>
      <c r="M566" s="136"/>
      <c r="N566" s="136"/>
    </row>
    <row r="567" spans="2:14">
      <c r="B567" s="135"/>
      <c r="C567" s="135"/>
      <c r="D567" s="135"/>
      <c r="E567" s="135"/>
      <c r="F567" s="135"/>
      <c r="G567" s="135"/>
      <c r="H567" s="136"/>
      <c r="I567" s="136"/>
      <c r="J567" s="136"/>
      <c r="K567" s="136"/>
      <c r="L567" s="136"/>
      <c r="M567" s="136"/>
      <c r="N567" s="136"/>
    </row>
    <row r="568" spans="2:14">
      <c r="B568" s="135"/>
      <c r="C568" s="135"/>
      <c r="D568" s="135"/>
      <c r="E568" s="135"/>
      <c r="F568" s="135"/>
      <c r="G568" s="135"/>
      <c r="H568" s="136"/>
      <c r="I568" s="136"/>
      <c r="J568" s="136"/>
      <c r="K568" s="136"/>
      <c r="L568" s="136"/>
      <c r="M568" s="136"/>
      <c r="N568" s="136"/>
    </row>
    <row r="569" spans="2:14">
      <c r="B569" s="135"/>
      <c r="C569" s="135"/>
      <c r="D569" s="135"/>
      <c r="E569" s="135"/>
      <c r="F569" s="135"/>
      <c r="G569" s="135"/>
      <c r="H569" s="136"/>
      <c r="I569" s="136"/>
      <c r="J569" s="136"/>
      <c r="K569" s="136"/>
      <c r="L569" s="136"/>
      <c r="M569" s="136"/>
      <c r="N569" s="136"/>
    </row>
    <row r="570" spans="2:14">
      <c r="B570" s="135"/>
      <c r="C570" s="135"/>
      <c r="D570" s="135"/>
      <c r="E570" s="135"/>
      <c r="F570" s="135"/>
      <c r="G570" s="135"/>
      <c r="H570" s="136"/>
      <c r="I570" s="136"/>
      <c r="J570" s="136"/>
      <c r="K570" s="136"/>
      <c r="L570" s="136"/>
      <c r="M570" s="136"/>
      <c r="N570" s="136"/>
    </row>
    <row r="571" spans="2:14">
      <c r="B571" s="135"/>
      <c r="C571" s="135"/>
      <c r="D571" s="135"/>
      <c r="E571" s="135"/>
      <c r="F571" s="135"/>
      <c r="G571" s="135"/>
      <c r="H571" s="136"/>
      <c r="I571" s="136"/>
      <c r="J571" s="136"/>
      <c r="K571" s="136"/>
      <c r="L571" s="136"/>
      <c r="M571" s="136"/>
      <c r="N571" s="136"/>
    </row>
    <row r="572" spans="2:14">
      <c r="B572" s="135"/>
      <c r="C572" s="135"/>
      <c r="D572" s="135"/>
      <c r="E572" s="135"/>
      <c r="F572" s="135"/>
      <c r="G572" s="135"/>
      <c r="H572" s="136"/>
      <c r="I572" s="136"/>
      <c r="J572" s="136"/>
      <c r="K572" s="136"/>
      <c r="L572" s="136"/>
      <c r="M572" s="136"/>
      <c r="N572" s="136"/>
    </row>
    <row r="573" spans="2:14">
      <c r="B573" s="135"/>
      <c r="C573" s="135"/>
      <c r="D573" s="135"/>
      <c r="E573" s="135"/>
      <c r="F573" s="135"/>
      <c r="G573" s="135"/>
      <c r="H573" s="136"/>
      <c r="I573" s="136"/>
      <c r="J573" s="136"/>
      <c r="K573" s="136"/>
      <c r="L573" s="136"/>
      <c r="M573" s="136"/>
      <c r="N573" s="136"/>
    </row>
  </sheetData>
  <sheetProtection sheet="1" objects="1" scenarios="1"/>
  <mergeCells count="2">
    <mergeCell ref="B6:N6"/>
    <mergeCell ref="B7:N7"/>
  </mergeCells>
  <phoneticPr fontId="5" type="noConversion"/>
  <dataValidations count="1">
    <dataValidation allowBlank="1" showInputMessage="1" showErrorMessage="1" sqref="J9:J1048576 C5:C1048576 J1:J7 A1:A1048576 B1:B43 B45:B100 B102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59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8.1406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56" t="s">
        <v>149</v>
      </c>
      <c r="C1" s="77" t="s" vm="1">
        <v>230</v>
      </c>
    </row>
    <row r="2" spans="2:15">
      <c r="B2" s="56" t="s">
        <v>148</v>
      </c>
      <c r="C2" s="77" t="s">
        <v>231</v>
      </c>
    </row>
    <row r="3" spans="2:15">
      <c r="B3" s="56" t="s">
        <v>150</v>
      </c>
      <c r="C3" s="77" t="s">
        <v>232</v>
      </c>
    </row>
    <row r="4" spans="2:15">
      <c r="B4" s="56" t="s">
        <v>151</v>
      </c>
      <c r="C4" s="77">
        <v>9453</v>
      </c>
    </row>
    <row r="6" spans="2:15" ht="26.25" customHeight="1">
      <c r="B6" s="166" t="s">
        <v>177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/>
    </row>
    <row r="7" spans="2:15" ht="26.25" customHeight="1">
      <c r="B7" s="166" t="s">
        <v>94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8"/>
    </row>
    <row r="8" spans="2:15" s="3" customFormat="1" ht="78.75">
      <c r="B8" s="22" t="s">
        <v>118</v>
      </c>
      <c r="C8" s="30" t="s">
        <v>47</v>
      </c>
      <c r="D8" s="30" t="s">
        <v>122</v>
      </c>
      <c r="E8" s="30" t="s">
        <v>120</v>
      </c>
      <c r="F8" s="30" t="s">
        <v>68</v>
      </c>
      <c r="G8" s="30" t="s">
        <v>15</v>
      </c>
      <c r="H8" s="30" t="s">
        <v>69</v>
      </c>
      <c r="I8" s="30" t="s">
        <v>104</v>
      </c>
      <c r="J8" s="30" t="s">
        <v>206</v>
      </c>
      <c r="K8" s="30" t="s">
        <v>205</v>
      </c>
      <c r="L8" s="30" t="s">
        <v>65</v>
      </c>
      <c r="M8" s="30" t="s">
        <v>62</v>
      </c>
      <c r="N8" s="30" t="s">
        <v>152</v>
      </c>
      <c r="O8" s="20" t="s">
        <v>154</v>
      </c>
    </row>
    <row r="9" spans="2:15" s="3" customFormat="1">
      <c r="B9" s="15"/>
      <c r="C9" s="16"/>
      <c r="D9" s="16"/>
      <c r="E9" s="16"/>
      <c r="F9" s="16"/>
      <c r="G9" s="16"/>
      <c r="H9" s="16"/>
      <c r="I9" s="16"/>
      <c r="J9" s="32" t="s">
        <v>213</v>
      </c>
      <c r="K9" s="32"/>
      <c r="L9" s="32" t="s">
        <v>209</v>
      </c>
      <c r="M9" s="32" t="s">
        <v>20</v>
      </c>
      <c r="N9" s="32" t="s">
        <v>20</v>
      </c>
      <c r="O9" s="33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</row>
    <row r="11" spans="2:15" s="4" customFormat="1" ht="18" customHeight="1">
      <c r="B11" s="78" t="s">
        <v>33</v>
      </c>
      <c r="C11" s="79"/>
      <c r="D11" s="79"/>
      <c r="E11" s="79"/>
      <c r="F11" s="79"/>
      <c r="G11" s="79"/>
      <c r="H11" s="79"/>
      <c r="I11" s="79"/>
      <c r="J11" s="87"/>
      <c r="K11" s="89"/>
      <c r="L11" s="87">
        <v>8849.1711967919982</v>
      </c>
      <c r="M11" s="79"/>
      <c r="N11" s="88">
        <v>1</v>
      </c>
      <c r="O11" s="88">
        <f>L11/'סכום נכסי הקרן'!$C$42</f>
        <v>4.7832295388149829E-2</v>
      </c>
    </row>
    <row r="12" spans="2:15" s="4" customFormat="1" ht="18" customHeight="1">
      <c r="B12" s="80" t="s">
        <v>200</v>
      </c>
      <c r="C12" s="81"/>
      <c r="D12" s="81"/>
      <c r="E12" s="81"/>
      <c r="F12" s="81"/>
      <c r="G12" s="81"/>
      <c r="H12" s="81"/>
      <c r="I12" s="81"/>
      <c r="J12" s="90"/>
      <c r="K12" s="92"/>
      <c r="L12" s="90">
        <v>8849.171196792</v>
      </c>
      <c r="M12" s="81"/>
      <c r="N12" s="91">
        <v>1.0000000000000002</v>
      </c>
      <c r="O12" s="91">
        <f>L12/'סכום נכסי הקרן'!$C$42</f>
        <v>4.7832295388149836E-2</v>
      </c>
    </row>
    <row r="13" spans="2:15">
      <c r="B13" s="99" t="s">
        <v>54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5975.8681862739995</v>
      </c>
      <c r="M13" s="81"/>
      <c r="N13" s="91">
        <v>0.67530258522293829</v>
      </c>
      <c r="O13" s="91">
        <f>L13/'סכום נכסי הקרן'!$C$42</f>
        <v>3.2301272732764813E-2</v>
      </c>
    </row>
    <row r="14" spans="2:15">
      <c r="B14" s="86" t="s">
        <v>1736</v>
      </c>
      <c r="C14" s="83" t="s">
        <v>1737</v>
      </c>
      <c r="D14" s="96" t="s">
        <v>30</v>
      </c>
      <c r="E14" s="83"/>
      <c r="F14" s="96" t="s">
        <v>1738</v>
      </c>
      <c r="G14" s="83" t="s">
        <v>1739</v>
      </c>
      <c r="H14" s="83" t="s">
        <v>883</v>
      </c>
      <c r="I14" s="96" t="s">
        <v>138</v>
      </c>
      <c r="J14" s="93">
        <v>98.350437999999997</v>
      </c>
      <c r="K14" s="95">
        <v>114692</v>
      </c>
      <c r="L14" s="93">
        <v>514.33454693100009</v>
      </c>
      <c r="M14" s="94">
        <v>1.8749066086523329E-4</v>
      </c>
      <c r="N14" s="94">
        <v>5.8122341120200802E-2</v>
      </c>
      <c r="O14" s="94">
        <f>L14/'סכום נכסי הקרן'!$C$42</f>
        <v>2.7801249891122519E-3</v>
      </c>
    </row>
    <row r="15" spans="2:15">
      <c r="B15" s="86" t="s">
        <v>1740</v>
      </c>
      <c r="C15" s="83" t="s">
        <v>1741</v>
      </c>
      <c r="D15" s="96" t="s">
        <v>30</v>
      </c>
      <c r="E15" s="83"/>
      <c r="F15" s="96" t="s">
        <v>1738</v>
      </c>
      <c r="G15" s="83" t="s">
        <v>882</v>
      </c>
      <c r="H15" s="83" t="s">
        <v>883</v>
      </c>
      <c r="I15" s="96" t="s">
        <v>135</v>
      </c>
      <c r="J15" s="93">
        <v>122.58338399999998</v>
      </c>
      <c r="K15" s="95">
        <v>105203.5</v>
      </c>
      <c r="L15" s="93">
        <v>445.69269400999997</v>
      </c>
      <c r="M15" s="94">
        <v>1.5476410825666665E-4</v>
      </c>
      <c r="N15" s="94">
        <v>5.0365473115897286E-2</v>
      </c>
      <c r="O15" s="94">
        <f>L15/'סכום נכסי הקרן'!$C$42</f>
        <v>2.4090961874435176E-3</v>
      </c>
    </row>
    <row r="16" spans="2:15">
      <c r="B16" s="86" t="s">
        <v>1742</v>
      </c>
      <c r="C16" s="83" t="s">
        <v>1743</v>
      </c>
      <c r="D16" s="96" t="s">
        <v>30</v>
      </c>
      <c r="E16" s="83"/>
      <c r="F16" s="96" t="s">
        <v>1738</v>
      </c>
      <c r="G16" s="83" t="s">
        <v>1002</v>
      </c>
      <c r="H16" s="83" t="s">
        <v>883</v>
      </c>
      <c r="I16" s="96" t="s">
        <v>135</v>
      </c>
      <c r="J16" s="93">
        <v>5.4184989999999997</v>
      </c>
      <c r="K16" s="95">
        <v>1053173</v>
      </c>
      <c r="L16" s="93">
        <v>197.22058465500001</v>
      </c>
      <c r="M16" s="94">
        <v>3.8827134016236225E-5</v>
      </c>
      <c r="N16" s="94">
        <v>2.2286898995297597E-2</v>
      </c>
      <c r="O16" s="94">
        <f>L16/'סכום נכסי הקרן'!$C$42</f>
        <v>1.0660335360289342E-3</v>
      </c>
    </row>
    <row r="17" spans="2:15">
      <c r="B17" s="86" t="s">
        <v>1744</v>
      </c>
      <c r="C17" s="83" t="s">
        <v>1745</v>
      </c>
      <c r="D17" s="96" t="s">
        <v>30</v>
      </c>
      <c r="E17" s="83"/>
      <c r="F17" s="96" t="s">
        <v>1738</v>
      </c>
      <c r="G17" s="83" t="s">
        <v>1002</v>
      </c>
      <c r="H17" s="83" t="s">
        <v>883</v>
      </c>
      <c r="I17" s="96" t="s">
        <v>137</v>
      </c>
      <c r="J17" s="93">
        <v>71.293758999999994</v>
      </c>
      <c r="K17" s="95">
        <v>98805.46</v>
      </c>
      <c r="L17" s="93">
        <v>273.18865575699999</v>
      </c>
      <c r="M17" s="94">
        <v>2.5108812164738483E-4</v>
      </c>
      <c r="N17" s="94">
        <v>3.0871665795779425E-2</v>
      </c>
      <c r="O17" s="94">
        <f>L17/'סכום נכסי הקרן'!$C$42</f>
        <v>1.4766626374679629E-3</v>
      </c>
    </row>
    <row r="18" spans="2:15">
      <c r="B18" s="86" t="s">
        <v>1746</v>
      </c>
      <c r="C18" s="83" t="s">
        <v>1747</v>
      </c>
      <c r="D18" s="96" t="s">
        <v>30</v>
      </c>
      <c r="E18" s="83"/>
      <c r="F18" s="96" t="s">
        <v>1738</v>
      </c>
      <c r="G18" s="83" t="s">
        <v>1002</v>
      </c>
      <c r="H18" s="83" t="s">
        <v>883</v>
      </c>
      <c r="I18" s="96" t="s">
        <v>135</v>
      </c>
      <c r="J18" s="93">
        <v>39.531086000000002</v>
      </c>
      <c r="K18" s="95">
        <v>198843.8</v>
      </c>
      <c r="L18" s="93">
        <v>271.65927288900002</v>
      </c>
      <c r="M18" s="94">
        <v>1.6647358332077039E-4</v>
      </c>
      <c r="N18" s="94">
        <v>3.0698837986938479E-2</v>
      </c>
      <c r="O18" s="94">
        <f>L18/'סכום נכסי הקרן'!$C$42</f>
        <v>1.468395886664196E-3</v>
      </c>
    </row>
    <row r="19" spans="2:15">
      <c r="B19" s="86" t="s">
        <v>1748</v>
      </c>
      <c r="C19" s="83" t="s">
        <v>1749</v>
      </c>
      <c r="D19" s="96" t="s">
        <v>30</v>
      </c>
      <c r="E19" s="83"/>
      <c r="F19" s="96" t="s">
        <v>1738</v>
      </c>
      <c r="G19" s="83" t="s">
        <v>1080</v>
      </c>
      <c r="H19" s="83" t="s">
        <v>918</v>
      </c>
      <c r="I19" s="96" t="s">
        <v>137</v>
      </c>
      <c r="J19" s="93">
        <v>0.17967</v>
      </c>
      <c r="K19" s="95">
        <v>19255.740000000002</v>
      </c>
      <c r="L19" s="93">
        <v>0.134174406</v>
      </c>
      <c r="M19" s="94">
        <v>2.2876614998549757E-8</v>
      </c>
      <c r="N19" s="94">
        <v>1.5162369787652081E-5</v>
      </c>
      <c r="O19" s="94">
        <f>L19/'סכום נכסי הקרן'!$C$42</f>
        <v>7.2525095046733287E-7</v>
      </c>
    </row>
    <row r="20" spans="2:15">
      <c r="B20" s="86" t="s">
        <v>1750</v>
      </c>
      <c r="C20" s="83" t="s">
        <v>1751</v>
      </c>
      <c r="D20" s="96" t="s">
        <v>30</v>
      </c>
      <c r="E20" s="83"/>
      <c r="F20" s="96" t="s">
        <v>1738</v>
      </c>
      <c r="G20" s="83" t="s">
        <v>1083</v>
      </c>
      <c r="H20" s="83" t="s">
        <v>883</v>
      </c>
      <c r="I20" s="96" t="s">
        <v>135</v>
      </c>
      <c r="J20" s="93">
        <v>4736.9450200000001</v>
      </c>
      <c r="K20" s="95">
        <v>1797</v>
      </c>
      <c r="L20" s="93">
        <v>294.18474957199999</v>
      </c>
      <c r="M20" s="94">
        <v>4.948022328878613E-5</v>
      </c>
      <c r="N20" s="94">
        <v>3.3244327974878356E-2</v>
      </c>
      <c r="O20" s="94">
        <f>L20/'סכום נכסי הקרן'!$C$42</f>
        <v>1.5901525156749143E-3</v>
      </c>
    </row>
    <row r="21" spans="2:15">
      <c r="B21" s="86" t="s">
        <v>1752</v>
      </c>
      <c r="C21" s="83" t="s">
        <v>1753</v>
      </c>
      <c r="D21" s="96" t="s">
        <v>30</v>
      </c>
      <c r="E21" s="83"/>
      <c r="F21" s="96" t="s">
        <v>1738</v>
      </c>
      <c r="G21" s="83" t="s">
        <v>1083</v>
      </c>
      <c r="H21" s="83" t="s">
        <v>889</v>
      </c>
      <c r="I21" s="96" t="s">
        <v>135</v>
      </c>
      <c r="J21" s="93">
        <v>85.116558999999995</v>
      </c>
      <c r="K21" s="95">
        <v>135328</v>
      </c>
      <c r="L21" s="93">
        <v>398.08464588700002</v>
      </c>
      <c r="M21" s="94">
        <v>1.9274499545890577E-5</v>
      </c>
      <c r="N21" s="94">
        <v>4.4985528817807673E-2</v>
      </c>
      <c r="O21" s="94">
        <f>L21/'סכום נכסי הקרן'!$C$42</f>
        <v>2.151761102605503E-3</v>
      </c>
    </row>
    <row r="22" spans="2:15">
      <c r="B22" s="86" t="s">
        <v>1754</v>
      </c>
      <c r="C22" s="83" t="s">
        <v>1755</v>
      </c>
      <c r="D22" s="96" t="s">
        <v>30</v>
      </c>
      <c r="E22" s="83"/>
      <c r="F22" s="96" t="s">
        <v>1738</v>
      </c>
      <c r="G22" s="83" t="s">
        <v>1083</v>
      </c>
      <c r="H22" s="83" t="s">
        <v>883</v>
      </c>
      <c r="I22" s="96" t="s">
        <v>135</v>
      </c>
      <c r="J22" s="93">
        <v>8209.6522299999997</v>
      </c>
      <c r="K22" s="95">
        <v>1448</v>
      </c>
      <c r="L22" s="93">
        <v>410.83464140299998</v>
      </c>
      <c r="M22" s="94">
        <v>3.5207989932089972E-5</v>
      </c>
      <c r="N22" s="94">
        <v>4.6426341209438435E-2</v>
      </c>
      <c r="O22" s="94">
        <f>L22/'סכום נכסי הקרן'!$C$42</f>
        <v>2.2206784665208925E-3</v>
      </c>
    </row>
    <row r="23" spans="2:15">
      <c r="B23" s="86" t="s">
        <v>1756</v>
      </c>
      <c r="C23" s="83" t="s">
        <v>1757</v>
      </c>
      <c r="D23" s="96" t="s">
        <v>30</v>
      </c>
      <c r="E23" s="83"/>
      <c r="F23" s="96" t="s">
        <v>1738</v>
      </c>
      <c r="G23" s="83" t="s">
        <v>1083</v>
      </c>
      <c r="H23" s="83" t="s">
        <v>883</v>
      </c>
      <c r="I23" s="96" t="s">
        <v>135</v>
      </c>
      <c r="J23" s="93">
        <v>6.2866219999999995</v>
      </c>
      <c r="K23" s="95">
        <v>1201639</v>
      </c>
      <c r="L23" s="93">
        <v>261.07487452800001</v>
      </c>
      <c r="M23" s="94">
        <v>2.7989029106744798E-5</v>
      </c>
      <c r="N23" s="94">
        <v>2.9502748757154217E-2</v>
      </c>
      <c r="O23" s="94">
        <f>L23/'סכום נכסי הקרן'!$C$42</f>
        <v>1.4111841933145707E-3</v>
      </c>
    </row>
    <row r="24" spans="2:15">
      <c r="B24" s="86" t="s">
        <v>1758</v>
      </c>
      <c r="C24" s="83" t="s">
        <v>1759</v>
      </c>
      <c r="D24" s="96" t="s">
        <v>30</v>
      </c>
      <c r="E24" s="83"/>
      <c r="F24" s="96" t="s">
        <v>1738</v>
      </c>
      <c r="G24" s="83" t="s">
        <v>1083</v>
      </c>
      <c r="H24" s="83" t="s">
        <v>883</v>
      </c>
      <c r="I24" s="96" t="s">
        <v>135</v>
      </c>
      <c r="J24" s="93">
        <v>343.43767999999994</v>
      </c>
      <c r="K24" s="95">
        <v>31862.69</v>
      </c>
      <c r="L24" s="93">
        <v>378.18483886199999</v>
      </c>
      <c r="M24" s="94">
        <v>2.4898647123740659E-5</v>
      </c>
      <c r="N24" s="94">
        <v>4.2736752454184589E-2</v>
      </c>
      <c r="O24" s="94">
        <f>L24/'סכום נכסי הקרן'!$C$42</f>
        <v>2.0441969673187944E-3</v>
      </c>
    </row>
    <row r="25" spans="2:15">
      <c r="B25" s="86" t="s">
        <v>1760</v>
      </c>
      <c r="C25" s="83" t="s">
        <v>1761</v>
      </c>
      <c r="D25" s="96" t="s">
        <v>30</v>
      </c>
      <c r="E25" s="83"/>
      <c r="F25" s="96" t="s">
        <v>1738</v>
      </c>
      <c r="G25" s="83" t="s">
        <v>1093</v>
      </c>
      <c r="H25" s="83" t="s">
        <v>883</v>
      </c>
      <c r="I25" s="96" t="s">
        <v>137</v>
      </c>
      <c r="J25" s="93">
        <v>415.974851</v>
      </c>
      <c r="K25" s="95">
        <v>15266</v>
      </c>
      <c r="L25" s="93">
        <v>246.27625210400001</v>
      </c>
      <c r="M25" s="94">
        <v>1.3689949695728656E-5</v>
      </c>
      <c r="N25" s="94">
        <v>2.783043141862597E-2</v>
      </c>
      <c r="O25" s="94">
        <f>L25/'סכום נכסי הקרן'!$C$42</f>
        <v>1.3311934163953631E-3</v>
      </c>
    </row>
    <row r="26" spans="2:15">
      <c r="B26" s="86" t="s">
        <v>1762</v>
      </c>
      <c r="C26" s="83" t="s">
        <v>1763</v>
      </c>
      <c r="D26" s="96" t="s">
        <v>30</v>
      </c>
      <c r="E26" s="83"/>
      <c r="F26" s="96" t="s">
        <v>1738</v>
      </c>
      <c r="G26" s="83" t="s">
        <v>1093</v>
      </c>
      <c r="H26" s="83" t="s">
        <v>883</v>
      </c>
      <c r="I26" s="96" t="s">
        <v>135</v>
      </c>
      <c r="J26" s="93">
        <v>814.60698000000002</v>
      </c>
      <c r="K26" s="95">
        <v>13094.15</v>
      </c>
      <c r="L26" s="93">
        <v>368.63721303699998</v>
      </c>
      <c r="M26" s="94">
        <v>1.071112932779874E-4</v>
      </c>
      <c r="N26" s="94">
        <v>4.1657823635578253E-2</v>
      </c>
      <c r="O26" s="94">
        <f>L26/'סכום נכסי הקרן'!$C$42</f>
        <v>1.9925893253644284E-3</v>
      </c>
    </row>
    <row r="27" spans="2:15">
      <c r="B27" s="86" t="s">
        <v>1764</v>
      </c>
      <c r="C27" s="83" t="s">
        <v>1765</v>
      </c>
      <c r="D27" s="96" t="s">
        <v>30</v>
      </c>
      <c r="E27" s="83"/>
      <c r="F27" s="96" t="s">
        <v>1738</v>
      </c>
      <c r="G27" s="83" t="s">
        <v>1093</v>
      </c>
      <c r="H27" s="83" t="s">
        <v>883</v>
      </c>
      <c r="I27" s="96" t="s">
        <v>137</v>
      </c>
      <c r="J27" s="93">
        <v>81.002120000000005</v>
      </c>
      <c r="K27" s="95">
        <v>194854</v>
      </c>
      <c r="L27" s="93">
        <v>612.11907334199998</v>
      </c>
      <c r="M27" s="94">
        <v>2.6611822269473893E-4</v>
      </c>
      <c r="N27" s="94">
        <v>6.9172474995613756E-2</v>
      </c>
      <c r="O27" s="94">
        <f>L27/'סכום נכסי הקרן'!$C$42</f>
        <v>3.3086782567196054E-3</v>
      </c>
    </row>
    <row r="28" spans="2:15">
      <c r="B28" s="86" t="s">
        <v>1766</v>
      </c>
      <c r="C28" s="83" t="s">
        <v>1767</v>
      </c>
      <c r="D28" s="96" t="s">
        <v>30</v>
      </c>
      <c r="E28" s="83"/>
      <c r="F28" s="96" t="s">
        <v>1738</v>
      </c>
      <c r="G28" s="83" t="s">
        <v>1093</v>
      </c>
      <c r="H28" s="83" t="s">
        <v>883</v>
      </c>
      <c r="I28" s="96" t="s">
        <v>137</v>
      </c>
      <c r="J28" s="93">
        <v>644.62825299999997</v>
      </c>
      <c r="K28" s="95">
        <v>9751</v>
      </c>
      <c r="L28" s="93">
        <v>243.77473747699997</v>
      </c>
      <c r="M28" s="94">
        <v>1.8270733979649706E-5</v>
      </c>
      <c r="N28" s="94">
        <v>2.75477479252942E-2</v>
      </c>
      <c r="O28" s="94">
        <f>L28/'סכום נכסי הקרן'!$C$42</f>
        <v>1.3176720160409639E-3</v>
      </c>
    </row>
    <row r="29" spans="2:15">
      <c r="B29" s="86" t="s">
        <v>1768</v>
      </c>
      <c r="C29" s="83" t="s">
        <v>1769</v>
      </c>
      <c r="D29" s="96" t="s">
        <v>30</v>
      </c>
      <c r="E29" s="83"/>
      <c r="F29" s="96" t="s">
        <v>1738</v>
      </c>
      <c r="G29" s="83" t="s">
        <v>899</v>
      </c>
      <c r="H29" s="83"/>
      <c r="I29" s="96" t="s">
        <v>138</v>
      </c>
      <c r="J29" s="93">
        <v>1418.1958259999999</v>
      </c>
      <c r="K29" s="95">
        <v>16399.28</v>
      </c>
      <c r="L29" s="93">
        <v>1060.467231414</v>
      </c>
      <c r="M29" s="94">
        <v>1.0309126963431712E-3</v>
      </c>
      <c r="N29" s="94">
        <v>0.11983802865046171</v>
      </c>
      <c r="O29" s="94">
        <f>L29/'סכום נכסי הקרן'!$C$42</f>
        <v>5.7321279851424468E-3</v>
      </c>
    </row>
    <row r="30" spans="2:15">
      <c r="B30" s="82"/>
      <c r="C30" s="83"/>
      <c r="D30" s="83"/>
      <c r="E30" s="83"/>
      <c r="F30" s="83"/>
      <c r="G30" s="83"/>
      <c r="H30" s="83"/>
      <c r="I30" s="83"/>
      <c r="J30" s="93"/>
      <c r="K30" s="95"/>
      <c r="L30" s="83"/>
      <c r="M30" s="83"/>
      <c r="N30" s="94"/>
      <c r="O30" s="83"/>
    </row>
    <row r="31" spans="2:15">
      <c r="B31" s="99" t="s">
        <v>217</v>
      </c>
      <c r="C31" s="81"/>
      <c r="D31" s="81"/>
      <c r="E31" s="81"/>
      <c r="F31" s="81"/>
      <c r="G31" s="81"/>
      <c r="H31" s="81"/>
      <c r="I31" s="81"/>
      <c r="J31" s="90"/>
      <c r="K31" s="92"/>
      <c r="L31" s="90">
        <v>157.16614367</v>
      </c>
      <c r="M31" s="81"/>
      <c r="N31" s="91">
        <v>1.7760549567283304E-2</v>
      </c>
      <c r="O31" s="91">
        <f>L31/'סכום נכסי הקרן'!$C$42</f>
        <v>8.4952785315817159E-4</v>
      </c>
    </row>
    <row r="32" spans="2:15">
      <c r="B32" s="86" t="s">
        <v>1770</v>
      </c>
      <c r="C32" s="83" t="s">
        <v>1771</v>
      </c>
      <c r="D32" s="96" t="s">
        <v>30</v>
      </c>
      <c r="E32" s="83"/>
      <c r="F32" s="96" t="s">
        <v>1738</v>
      </c>
      <c r="G32" s="83" t="s">
        <v>922</v>
      </c>
      <c r="H32" s="83" t="s">
        <v>889</v>
      </c>
      <c r="I32" s="96" t="s">
        <v>135</v>
      </c>
      <c r="J32" s="93">
        <v>4529.5134209999997</v>
      </c>
      <c r="K32" s="95">
        <v>1004</v>
      </c>
      <c r="L32" s="93">
        <v>157.16614367</v>
      </c>
      <c r="M32" s="94">
        <v>1.4202374224577064E-5</v>
      </c>
      <c r="N32" s="94">
        <v>1.7760549567283304E-2</v>
      </c>
      <c r="O32" s="94">
        <f>L32/'סכום נכסי הקרן'!$C$42</f>
        <v>8.4952785315817159E-4</v>
      </c>
    </row>
    <row r="33" spans="2:15">
      <c r="B33" s="82"/>
      <c r="C33" s="83"/>
      <c r="D33" s="83"/>
      <c r="E33" s="83"/>
      <c r="F33" s="83"/>
      <c r="G33" s="83"/>
      <c r="H33" s="83"/>
      <c r="I33" s="83"/>
      <c r="J33" s="93"/>
      <c r="K33" s="95"/>
      <c r="L33" s="83"/>
      <c r="M33" s="83"/>
      <c r="N33" s="94"/>
      <c r="O33" s="94"/>
    </row>
    <row r="34" spans="2:15">
      <c r="B34" s="99" t="s">
        <v>32</v>
      </c>
      <c r="C34" s="81"/>
      <c r="D34" s="81"/>
      <c r="E34" s="81"/>
      <c r="F34" s="81"/>
      <c r="G34" s="81"/>
      <c r="H34" s="81"/>
      <c r="I34" s="81"/>
      <c r="J34" s="90"/>
      <c r="K34" s="92"/>
      <c r="L34" s="90">
        <v>2716.136866848</v>
      </c>
      <c r="M34" s="81"/>
      <c r="N34" s="91">
        <v>0.30693686520977853</v>
      </c>
      <c r="O34" s="91">
        <f>L34/'סכום נכסי הקרן'!$C$42</f>
        <v>1.4681494802226854E-2</v>
      </c>
    </row>
    <row r="35" spans="2:15">
      <c r="B35" s="86" t="s">
        <v>1772</v>
      </c>
      <c r="C35" s="83" t="s">
        <v>1773</v>
      </c>
      <c r="D35" s="96" t="s">
        <v>127</v>
      </c>
      <c r="E35" s="83"/>
      <c r="F35" s="96" t="s">
        <v>1774</v>
      </c>
      <c r="G35" s="83" t="s">
        <v>899</v>
      </c>
      <c r="H35" s="83"/>
      <c r="I35" s="96" t="s">
        <v>137</v>
      </c>
      <c r="J35" s="93">
        <v>888.25980100000004</v>
      </c>
      <c r="K35" s="95">
        <v>3053</v>
      </c>
      <c r="L35" s="93">
        <v>105.17124482299998</v>
      </c>
      <c r="M35" s="94">
        <v>7.8266896422665683E-6</v>
      </c>
      <c r="N35" s="94">
        <v>1.1884869496154245E-2</v>
      </c>
      <c r="O35" s="94">
        <f>L35/'סכום נכסי הקרן'!$C$42</f>
        <v>5.6848058838966133E-4</v>
      </c>
    </row>
    <row r="36" spans="2:15">
      <c r="B36" s="86" t="s">
        <v>1775</v>
      </c>
      <c r="C36" s="83" t="s">
        <v>1776</v>
      </c>
      <c r="D36" s="96" t="s">
        <v>127</v>
      </c>
      <c r="E36" s="83"/>
      <c r="F36" s="96" t="s">
        <v>1774</v>
      </c>
      <c r="G36" s="83" t="s">
        <v>899</v>
      </c>
      <c r="H36" s="83"/>
      <c r="I36" s="96" t="s">
        <v>144</v>
      </c>
      <c r="J36" s="93">
        <v>3432.9041999999999</v>
      </c>
      <c r="K36" s="95">
        <f>143000/100</f>
        <v>1430</v>
      </c>
      <c r="L36" s="93">
        <v>156.338611082</v>
      </c>
      <c r="M36" s="94">
        <v>1.9874944893305624E-5</v>
      </c>
      <c r="N36" s="94">
        <v>1.7667034302452627E-2</v>
      </c>
      <c r="O36" s="94">
        <f>L36/'סכום נכסי הקרן'!$C$42</f>
        <v>8.4505480338748959E-4</v>
      </c>
    </row>
    <row r="37" spans="2:15">
      <c r="B37" s="86" t="s">
        <v>1777</v>
      </c>
      <c r="C37" s="83" t="s">
        <v>1778</v>
      </c>
      <c r="D37" s="96" t="s">
        <v>30</v>
      </c>
      <c r="E37" s="83"/>
      <c r="F37" s="96" t="s">
        <v>1774</v>
      </c>
      <c r="G37" s="83" t="s">
        <v>899</v>
      </c>
      <c r="H37" s="83"/>
      <c r="I37" s="96" t="s">
        <v>137</v>
      </c>
      <c r="J37" s="93">
        <v>76.573528999999994</v>
      </c>
      <c r="K37" s="95">
        <v>32228</v>
      </c>
      <c r="L37" s="93">
        <v>95.706672893000004</v>
      </c>
      <c r="M37" s="94">
        <v>1.5216029153322774E-5</v>
      </c>
      <c r="N37" s="94">
        <v>1.0815326177404681E-2</v>
      </c>
      <c r="O37" s="94">
        <f>L37/'סכום נכסי הקרן'!$C$42</f>
        <v>5.1732187643681001E-4</v>
      </c>
    </row>
    <row r="38" spans="2:15">
      <c r="B38" s="86" t="s">
        <v>1779</v>
      </c>
      <c r="C38" s="83" t="s">
        <v>1780</v>
      </c>
      <c r="D38" s="96" t="s">
        <v>127</v>
      </c>
      <c r="E38" s="83"/>
      <c r="F38" s="96" t="s">
        <v>1774</v>
      </c>
      <c r="G38" s="83" t="s">
        <v>899</v>
      </c>
      <c r="H38" s="83"/>
      <c r="I38" s="96" t="s">
        <v>135</v>
      </c>
      <c r="J38" s="93">
        <v>17253.689300999999</v>
      </c>
      <c r="K38" s="95">
        <v>1563.4</v>
      </c>
      <c r="L38" s="93">
        <v>932.23588110899993</v>
      </c>
      <c r="M38" s="94">
        <v>2.274310808345294E-5</v>
      </c>
      <c r="N38" s="94">
        <v>0.10534725347464789</v>
      </c>
      <c r="O38" s="94">
        <f>L38/'סכום נכסי הקרן'!$C$42</f>
        <v>5.0390009465296516E-3</v>
      </c>
    </row>
    <row r="39" spans="2:15">
      <c r="B39" s="86" t="s">
        <v>1781</v>
      </c>
      <c r="C39" s="83" t="s">
        <v>1782</v>
      </c>
      <c r="D39" s="96" t="s">
        <v>30</v>
      </c>
      <c r="E39" s="83"/>
      <c r="F39" s="96" t="s">
        <v>1774</v>
      </c>
      <c r="G39" s="83" t="s">
        <v>899</v>
      </c>
      <c r="H39" s="83"/>
      <c r="I39" s="96" t="s">
        <v>144</v>
      </c>
      <c r="J39" s="93">
        <v>447.91258600000003</v>
      </c>
      <c r="K39" s="95">
        <f>1085115/100</f>
        <v>10851.15</v>
      </c>
      <c r="L39" s="93">
        <v>154.788097384</v>
      </c>
      <c r="M39" s="94">
        <v>1.124744074976962E-4</v>
      </c>
      <c r="N39" s="94">
        <v>1.7491818605578992E-2</v>
      </c>
      <c r="O39" s="94">
        <f>L39/'סכום נכסי הקרן'!$C$42</f>
        <v>8.3667383441798947E-4</v>
      </c>
    </row>
    <row r="40" spans="2:15">
      <c r="B40" s="86" t="s">
        <v>1783</v>
      </c>
      <c r="C40" s="83" t="s">
        <v>1784</v>
      </c>
      <c r="D40" s="96" t="s">
        <v>127</v>
      </c>
      <c r="E40" s="83"/>
      <c r="F40" s="96" t="s">
        <v>1774</v>
      </c>
      <c r="G40" s="83" t="s">
        <v>899</v>
      </c>
      <c r="H40" s="83"/>
      <c r="I40" s="96" t="s">
        <v>135</v>
      </c>
      <c r="J40" s="93">
        <v>1808.1666830000008</v>
      </c>
      <c r="K40" s="95">
        <v>20353.52</v>
      </c>
      <c r="L40" s="93">
        <v>1271.8963595570001</v>
      </c>
      <c r="M40" s="94">
        <v>3.6588457147836685E-5</v>
      </c>
      <c r="N40" s="94">
        <v>0.14373056315354008</v>
      </c>
      <c r="O40" s="94">
        <f>L40/'סכום נכסי הקרן'!$C$42</f>
        <v>6.8749627530652526E-3</v>
      </c>
    </row>
    <row r="41" spans="2:15">
      <c r="B41" s="144" t="s">
        <v>212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</row>
    <row r="42" spans="2:15"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</row>
    <row r="43" spans="2:15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</row>
    <row r="44" spans="2:15"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</row>
    <row r="45" spans="2:15">
      <c r="B45" s="137" t="s">
        <v>222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</row>
    <row r="46" spans="2:15">
      <c r="B46" s="137" t="s">
        <v>115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</row>
    <row r="47" spans="2:15">
      <c r="B47" s="137" t="s">
        <v>204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</row>
    <row r="48" spans="2:15">
      <c r="B48" s="137" t="s">
        <v>212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</row>
    <row r="49" spans="2:1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</row>
    <row r="50" spans="2:15">
      <c r="B50" s="135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</row>
    <row r="51" spans="2:1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</row>
    <row r="52" spans="2:15">
      <c r="B52" s="13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</row>
    <row r="53" spans="2:1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</row>
    <row r="54" spans="2:15"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</row>
    <row r="55" spans="2:15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</row>
    <row r="56" spans="2:15">
      <c r="B56" s="13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</row>
    <row r="57" spans="2:1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</row>
    <row r="58" spans="2:15"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</row>
    <row r="59" spans="2:15"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</row>
    <row r="60" spans="2:15">
      <c r="B60" s="13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</row>
    <row r="61" spans="2:15"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</row>
    <row r="62" spans="2:15">
      <c r="B62" s="135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</row>
    <row r="63" spans="2:15"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</row>
    <row r="64" spans="2:15"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</row>
    <row r="65" spans="2:1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</row>
    <row r="66" spans="2:15"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</row>
    <row r="67" spans="2:1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</row>
    <row r="68" spans="2:15">
      <c r="B68" s="135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</row>
    <row r="69" spans="2:15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</row>
    <row r="70" spans="2:15">
      <c r="B70" s="135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</row>
    <row r="71" spans="2:15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</row>
    <row r="72" spans="2:15">
      <c r="B72" s="135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</row>
    <row r="73" spans="2:1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</row>
    <row r="74" spans="2:15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</row>
    <row r="75" spans="2:15">
      <c r="B75" s="135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</row>
    <row r="76" spans="2:15">
      <c r="B76" s="135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</row>
    <row r="77" spans="2:15"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</row>
    <row r="78" spans="2:15">
      <c r="B78" s="135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</row>
    <row r="79" spans="2:15">
      <c r="B79" s="135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</row>
    <row r="80" spans="2:15"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</row>
    <row r="81" spans="2:15"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</row>
    <row r="82" spans="2:15">
      <c r="B82" s="135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</row>
    <row r="83" spans="2:15">
      <c r="B83" s="135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</row>
    <row r="84" spans="2:15">
      <c r="B84" s="135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</row>
    <row r="85" spans="2:15">
      <c r="B85" s="135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</row>
    <row r="86" spans="2:15">
      <c r="B86" s="135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</row>
    <row r="87" spans="2:15"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</row>
    <row r="88" spans="2:15">
      <c r="B88" s="135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</row>
    <row r="89" spans="2:15">
      <c r="B89" s="135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</row>
    <row r="90" spans="2:15">
      <c r="B90" s="135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</row>
    <row r="91" spans="2:15">
      <c r="B91" s="135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</row>
    <row r="92" spans="2:15">
      <c r="B92" s="135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</row>
    <row r="93" spans="2:15">
      <c r="B93" s="135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</row>
    <row r="94" spans="2:15">
      <c r="B94" s="135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</row>
    <row r="95" spans="2:15">
      <c r="B95" s="135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</row>
    <row r="96" spans="2:15">
      <c r="B96" s="135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</row>
    <row r="97" spans="2:15">
      <c r="B97" s="135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</row>
    <row r="98" spans="2:15">
      <c r="B98" s="13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</row>
    <row r="99" spans="2:15">
      <c r="B99" s="135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</row>
    <row r="100" spans="2:15">
      <c r="B100" s="135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</row>
    <row r="101" spans="2:15">
      <c r="B101" s="135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</row>
    <row r="102" spans="2:15">
      <c r="B102" s="135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</row>
    <row r="103" spans="2:15">
      <c r="B103" s="135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</row>
    <row r="104" spans="2:15">
      <c r="B104" s="135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</row>
    <row r="105" spans="2:15">
      <c r="B105" s="135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</row>
    <row r="106" spans="2:15">
      <c r="B106" s="135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</row>
    <row r="107" spans="2:15">
      <c r="B107" s="135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</row>
    <row r="108" spans="2:15">
      <c r="B108" s="135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</row>
    <row r="109" spans="2:15">
      <c r="B109" s="135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</row>
    <row r="110" spans="2:15">
      <c r="B110" s="135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</row>
    <row r="111" spans="2:15">
      <c r="B111" s="135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</row>
    <row r="112" spans="2:15">
      <c r="B112" s="135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</row>
    <row r="113" spans="2:15">
      <c r="B113" s="135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</row>
    <row r="114" spans="2:15"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</row>
    <row r="115" spans="2:15">
      <c r="B115" s="135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</row>
    <row r="116" spans="2:15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</row>
    <row r="117" spans="2:15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</row>
    <row r="118" spans="2:15">
      <c r="B118" s="135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</row>
    <row r="119" spans="2:15">
      <c r="B119" s="135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</row>
    <row r="120" spans="2:15">
      <c r="B120" s="135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</row>
    <row r="121" spans="2:15"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</row>
    <row r="122" spans="2:15">
      <c r="B122" s="135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</row>
    <row r="123" spans="2:15">
      <c r="B123" s="135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</row>
    <row r="124" spans="2:15">
      <c r="B124" s="135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</row>
    <row r="125" spans="2:15">
      <c r="B125" s="135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</row>
    <row r="126" spans="2:15">
      <c r="B126" s="135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</row>
    <row r="127" spans="2:15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</row>
    <row r="128" spans="2:15">
      <c r="B128" s="1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</row>
    <row r="129" spans="2:15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</row>
    <row r="130" spans="2:15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</row>
    <row r="131" spans="2:15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</row>
    <row r="132" spans="2:15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</row>
    <row r="133" spans="2:15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</row>
    <row r="134" spans="2:15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</row>
    <row r="135" spans="2:15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</row>
    <row r="136" spans="2:15">
      <c r="B136" s="135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</row>
    <row r="137" spans="2:15">
      <c r="B137" s="135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</row>
    <row r="138" spans="2:15">
      <c r="B138" s="135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</row>
    <row r="139" spans="2:15"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</row>
    <row r="140" spans="2:15">
      <c r="B140" s="135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</row>
    <row r="141" spans="2:15">
      <c r="B141" s="135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</row>
    <row r="142" spans="2:15">
      <c r="B142" s="135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</row>
    <row r="143" spans="2:15">
      <c r="B143" s="135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</row>
    <row r="144" spans="2:15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</row>
    <row r="145" spans="2:15">
      <c r="B145" s="135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</row>
    <row r="146" spans="2:15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</row>
    <row r="147" spans="2:15">
      <c r="B147" s="135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</row>
    <row r="148" spans="2:15">
      <c r="B148" s="135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</row>
    <row r="149" spans="2:15">
      <c r="B149" s="135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</row>
    <row r="150" spans="2:15"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</row>
    <row r="151" spans="2:15">
      <c r="B151" s="135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</row>
    <row r="152" spans="2:15">
      <c r="B152" s="135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</row>
    <row r="153" spans="2:15">
      <c r="B153" s="135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</row>
    <row r="154" spans="2:15">
      <c r="B154" s="13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</row>
    <row r="155" spans="2:15">
      <c r="B155" s="135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</row>
    <row r="156" spans="2:15">
      <c r="B156" s="135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</row>
    <row r="157" spans="2:15">
      <c r="B157" s="135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</row>
    <row r="158" spans="2:15">
      <c r="B158" s="135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</row>
    <row r="159" spans="2:15">
      <c r="B159" s="135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</row>
    <row r="160" spans="2:15"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</row>
    <row r="161" spans="2:15">
      <c r="B161" s="135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</row>
    <row r="162" spans="2:15">
      <c r="B162" s="135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</row>
    <row r="163" spans="2:15">
      <c r="B163" s="135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</row>
    <row r="164" spans="2:15">
      <c r="B164" s="135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</row>
    <row r="165" spans="2:15">
      <c r="B165" s="135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</row>
    <row r="166" spans="2:15">
      <c r="B166" s="135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</row>
    <row r="167" spans="2:15">
      <c r="B167" s="135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</row>
    <row r="168" spans="2:15">
      <c r="B168" s="13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</row>
    <row r="169" spans="2:15">
      <c r="B169" s="135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</row>
    <row r="170" spans="2:15">
      <c r="B170" s="135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</row>
    <row r="171" spans="2:15"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</row>
    <row r="172" spans="2:15">
      <c r="B172" s="135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</row>
    <row r="173" spans="2:15">
      <c r="B173" s="135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</row>
    <row r="174" spans="2:15">
      <c r="B174" s="135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</row>
    <row r="175" spans="2:15">
      <c r="B175" s="135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</row>
    <row r="176" spans="2:15">
      <c r="B176" s="135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</row>
    <row r="177" spans="2:15"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</row>
    <row r="178" spans="2:15">
      <c r="B178" s="135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</row>
    <row r="179" spans="2:15">
      <c r="B179" s="135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</row>
    <row r="180" spans="2:15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</row>
    <row r="181" spans="2:15">
      <c r="B181" s="135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</row>
    <row r="182" spans="2:15">
      <c r="B182" s="135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</row>
    <row r="183" spans="2:15">
      <c r="B183" s="135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</row>
    <row r="184" spans="2:15">
      <c r="B184" s="135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</row>
    <row r="185" spans="2:15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</row>
    <row r="186" spans="2:15">
      <c r="B186" s="135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</row>
    <row r="187" spans="2:15">
      <c r="B187" s="135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</row>
    <row r="188" spans="2:15">
      <c r="B188" s="135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</row>
    <row r="189" spans="2:15">
      <c r="B189" s="135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</row>
    <row r="190" spans="2:15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</row>
    <row r="191" spans="2:15">
      <c r="B191" s="135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</row>
    <row r="192" spans="2:15">
      <c r="B192" s="135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</row>
    <row r="193" spans="2:15">
      <c r="B193" s="135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</row>
    <row r="194" spans="2:15">
      <c r="B194" s="135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</row>
    <row r="195" spans="2:15">
      <c r="B195" s="135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</row>
    <row r="196" spans="2:15">
      <c r="B196" s="135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</row>
    <row r="197" spans="2:15">
      <c r="B197" s="135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</row>
    <row r="198" spans="2:15">
      <c r="B198" s="135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</row>
    <row r="199" spans="2:15">
      <c r="B199" s="135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</row>
    <row r="200" spans="2:15">
      <c r="B200" s="135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2:15">
      <c r="B201" s="135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</row>
    <row r="202" spans="2:15">
      <c r="B202" s="135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</row>
    <row r="203" spans="2:15">
      <c r="B203" s="135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2:15">
      <c r="B204" s="135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2:15">
      <c r="B205" s="135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</row>
    <row r="206" spans="2:15">
      <c r="B206" s="135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2:15">
      <c r="B207" s="135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</row>
    <row r="208" spans="2:15">
      <c r="B208" s="135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2:15">
      <c r="B209" s="135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  <row r="210" spans="2:15">
      <c r="B210" s="135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</row>
    <row r="211" spans="2:15">
      <c r="B211" s="135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</row>
    <row r="212" spans="2:15">
      <c r="B212" s="135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</row>
    <row r="213" spans="2:15">
      <c r="B213" s="135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</row>
    <row r="214" spans="2:15">
      <c r="B214" s="135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</row>
    <row r="215" spans="2:15">
      <c r="B215" s="135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</row>
    <row r="216" spans="2:15">
      <c r="B216" s="135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</row>
    <row r="217" spans="2:15"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</row>
    <row r="218" spans="2:15">
      <c r="B218" s="135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</row>
    <row r="219" spans="2:15">
      <c r="B219" s="135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</row>
    <row r="220" spans="2:15">
      <c r="B220" s="135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</row>
    <row r="221" spans="2:15">
      <c r="B221" s="135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</row>
    <row r="222" spans="2:15">
      <c r="B222" s="135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</row>
    <row r="223" spans="2:15">
      <c r="B223" s="135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</row>
    <row r="224" spans="2:15">
      <c r="B224" s="135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</row>
    <row r="225" spans="2:15">
      <c r="B225" s="135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</row>
    <row r="226" spans="2:15">
      <c r="B226" s="135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</row>
    <row r="227" spans="2:15">
      <c r="B227" s="135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</row>
    <row r="228" spans="2:15">
      <c r="B228" s="135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</row>
    <row r="229" spans="2:15"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</row>
    <row r="230" spans="2:15">
      <c r="B230" s="135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</row>
    <row r="231" spans="2:15">
      <c r="B231" s="135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</row>
    <row r="232" spans="2:15"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</row>
    <row r="233" spans="2:15">
      <c r="B233" s="135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</row>
    <row r="234" spans="2:15">
      <c r="B234" s="135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</row>
    <row r="235" spans="2:15">
      <c r="B235" s="135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</row>
    <row r="236" spans="2:15">
      <c r="B236" s="135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</row>
    <row r="237" spans="2:15">
      <c r="B237" s="135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</row>
    <row r="238" spans="2:15">
      <c r="B238" s="135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</row>
    <row r="239" spans="2:15">
      <c r="B239" s="135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</row>
    <row r="240" spans="2:15">
      <c r="B240" s="135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</row>
    <row r="241" spans="2:15">
      <c r="B241" s="135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</row>
    <row r="242" spans="2:15">
      <c r="B242" s="135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</row>
    <row r="243" spans="2:15">
      <c r="B243" s="135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</row>
    <row r="244" spans="2:15">
      <c r="B244" s="135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</row>
    <row r="245" spans="2:15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</row>
    <row r="246" spans="2:15">
      <c r="B246" s="135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</row>
    <row r="247" spans="2:15">
      <c r="B247" s="135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</row>
    <row r="248" spans="2:15">
      <c r="B248" s="135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</row>
    <row r="249" spans="2:15">
      <c r="B249" s="135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</row>
    <row r="250" spans="2:15">
      <c r="B250" s="135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</row>
    <row r="251" spans="2:15">
      <c r="B251" s="135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</row>
    <row r="252" spans="2:15">
      <c r="B252" s="135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</row>
    <row r="253" spans="2:15">
      <c r="B253" s="135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</row>
    <row r="254" spans="2:15">
      <c r="B254" s="135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</row>
    <row r="255" spans="2:15">
      <c r="B255" s="135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</row>
    <row r="256" spans="2:15">
      <c r="B256" s="135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</row>
    <row r="257" spans="2:15">
      <c r="B257" s="135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</row>
    <row r="258" spans="2:15">
      <c r="B258" s="135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</row>
    <row r="259" spans="2:15">
      <c r="B259" s="135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</row>
    <row r="260" spans="2:15">
      <c r="B260" s="135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</row>
    <row r="261" spans="2:15">
      <c r="B261" s="135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</row>
    <row r="262" spans="2:15">
      <c r="B262" s="135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</row>
    <row r="263" spans="2:15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</row>
    <row r="264" spans="2:15"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</row>
    <row r="265" spans="2:15">
      <c r="B265" s="135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</row>
    <row r="266" spans="2:15">
      <c r="B266" s="135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</row>
    <row r="267" spans="2:15">
      <c r="B267" s="135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</row>
    <row r="268" spans="2:15">
      <c r="B268" s="135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</row>
    <row r="269" spans="2:15">
      <c r="B269" s="135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</row>
    <row r="270" spans="2:15">
      <c r="B270" s="135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</row>
    <row r="271" spans="2:15">
      <c r="B271" s="135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</row>
    <row r="272" spans="2:15">
      <c r="B272" s="135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</row>
    <row r="273" spans="2:15">
      <c r="B273" s="135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</row>
    <row r="274" spans="2:15">
      <c r="B274" s="135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</row>
    <row r="275" spans="2:15">
      <c r="B275" s="135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</row>
    <row r="276" spans="2:15">
      <c r="B276" s="135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</row>
    <row r="277" spans="2:15">
      <c r="B277" s="135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</row>
    <row r="278" spans="2:15">
      <c r="B278" s="135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</row>
    <row r="279" spans="2:15">
      <c r="B279" s="135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</row>
    <row r="280" spans="2:15">
      <c r="B280" s="135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</row>
    <row r="281" spans="2:15">
      <c r="B281" s="135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</row>
    <row r="282" spans="2:15">
      <c r="B282" s="135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</row>
    <row r="283" spans="2:15">
      <c r="B283" s="135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</row>
    <row r="284" spans="2:15">
      <c r="B284" s="135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</row>
    <row r="285" spans="2:15">
      <c r="B285" s="135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</row>
    <row r="286" spans="2:15">
      <c r="B286" s="135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</row>
    <row r="287" spans="2:15">
      <c r="B287" s="135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</row>
    <row r="288" spans="2:15">
      <c r="B288" s="135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</row>
    <row r="289" spans="2:15">
      <c r="B289" s="135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</row>
    <row r="290" spans="2:15">
      <c r="B290" s="135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</row>
    <row r="291" spans="2:15">
      <c r="B291" s="135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</row>
    <row r="292" spans="2:15">
      <c r="B292" s="135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</row>
    <row r="293" spans="2:15">
      <c r="B293" s="135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</row>
    <row r="294" spans="2:15">
      <c r="B294" s="135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</row>
    <row r="295" spans="2:15">
      <c r="B295" s="135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</row>
    <row r="296" spans="2:15">
      <c r="B296" s="135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</row>
    <row r="297" spans="2:15">
      <c r="B297" s="135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</row>
    <row r="298" spans="2:15">
      <c r="B298" s="135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2:15">
      <c r="B299" s="135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</row>
    <row r="300" spans="2:15">
      <c r="B300" s="135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</row>
    <row r="301" spans="2:15">
      <c r="B301" s="135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</row>
    <row r="302" spans="2:15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</row>
    <row r="303" spans="2:15">
      <c r="B303" s="135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</row>
    <row r="304" spans="2:15">
      <c r="B304" s="135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</row>
    <row r="305" spans="2:15">
      <c r="B305" s="135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</row>
    <row r="306" spans="2:15">
      <c r="B306" s="135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</row>
    <row r="307" spans="2:15">
      <c r="B307" s="135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</row>
    <row r="308" spans="2:15">
      <c r="B308" s="135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</row>
    <row r="309" spans="2:15">
      <c r="B309" s="135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</row>
    <row r="310" spans="2:15">
      <c r="B310" s="135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</row>
    <row r="311" spans="2:15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</row>
    <row r="312" spans="2:15">
      <c r="B312" s="135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</row>
    <row r="313" spans="2:15">
      <c r="B313" s="135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</row>
    <row r="314" spans="2:15">
      <c r="B314" s="135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</row>
    <row r="315" spans="2:15">
      <c r="B315" s="135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</row>
    <row r="316" spans="2:15">
      <c r="B316" s="135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</row>
    <row r="317" spans="2:15">
      <c r="B317" s="135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</row>
    <row r="318" spans="2:15">
      <c r="B318" s="135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</row>
    <row r="319" spans="2:15">
      <c r="B319" s="135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</row>
    <row r="320" spans="2:15">
      <c r="B320" s="135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</row>
    <row r="321" spans="2:15">
      <c r="B321" s="135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</row>
    <row r="322" spans="2:15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</row>
    <row r="323" spans="2:15">
      <c r="B323" s="135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</row>
    <row r="324" spans="2:15">
      <c r="B324" s="135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</row>
    <row r="325" spans="2:15">
      <c r="B325" s="142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</row>
    <row r="326" spans="2:15">
      <c r="B326" s="142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</row>
    <row r="327" spans="2:15">
      <c r="B327" s="143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</row>
    <row r="328" spans="2:15">
      <c r="B328" s="135"/>
      <c r="C328" s="135"/>
      <c r="D328" s="135"/>
      <c r="E328" s="135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</row>
    <row r="329" spans="2:15">
      <c r="B329" s="135"/>
      <c r="C329" s="135"/>
      <c r="D329" s="135"/>
      <c r="E329" s="135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</row>
    <row r="330" spans="2:15">
      <c r="B330" s="135"/>
      <c r="C330" s="135"/>
      <c r="D330" s="135"/>
      <c r="E330" s="135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</row>
    <row r="331" spans="2:15">
      <c r="B331" s="135"/>
      <c r="C331" s="135"/>
      <c r="D331" s="135"/>
      <c r="E331" s="135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</row>
    <row r="332" spans="2:15">
      <c r="B332" s="135"/>
      <c r="C332" s="135"/>
      <c r="D332" s="135"/>
      <c r="E332" s="135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</row>
    <row r="333" spans="2:15">
      <c r="B333" s="135"/>
      <c r="C333" s="135"/>
      <c r="D333" s="135"/>
      <c r="E333" s="135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</row>
    <row r="334" spans="2:15">
      <c r="B334" s="135"/>
      <c r="C334" s="135"/>
      <c r="D334" s="135"/>
      <c r="E334" s="135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</row>
    <row r="335" spans="2:15">
      <c r="B335" s="135"/>
      <c r="C335" s="135"/>
      <c r="D335" s="135"/>
      <c r="E335" s="135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</row>
    <row r="336" spans="2:15">
      <c r="B336" s="135"/>
      <c r="C336" s="135"/>
      <c r="D336" s="135"/>
      <c r="E336" s="135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</row>
    <row r="337" spans="2:15">
      <c r="B337" s="135"/>
      <c r="C337" s="135"/>
      <c r="D337" s="135"/>
      <c r="E337" s="135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</row>
    <row r="338" spans="2:15">
      <c r="B338" s="135"/>
      <c r="C338" s="135"/>
      <c r="D338" s="135"/>
      <c r="E338" s="135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</row>
    <row r="339" spans="2:15">
      <c r="B339" s="135"/>
      <c r="C339" s="135"/>
      <c r="D339" s="135"/>
      <c r="E339" s="135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</row>
    <row r="340" spans="2:15">
      <c r="B340" s="135"/>
      <c r="C340" s="135"/>
      <c r="D340" s="135"/>
      <c r="E340" s="135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</row>
    <row r="341" spans="2:15">
      <c r="B341" s="135"/>
      <c r="C341" s="135"/>
      <c r="D341" s="135"/>
      <c r="E341" s="135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</row>
    <row r="342" spans="2:15">
      <c r="B342" s="135"/>
      <c r="C342" s="135"/>
      <c r="D342" s="135"/>
      <c r="E342" s="135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</row>
    <row r="343" spans="2:15">
      <c r="B343" s="135"/>
      <c r="C343" s="135"/>
      <c r="D343" s="135"/>
      <c r="E343" s="135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</row>
    <row r="344" spans="2:15">
      <c r="B344" s="135"/>
      <c r="C344" s="135"/>
      <c r="D344" s="135"/>
      <c r="E344" s="135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</row>
    <row r="345" spans="2:15">
      <c r="B345" s="135"/>
      <c r="C345" s="135"/>
      <c r="D345" s="135"/>
      <c r="E345" s="135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</row>
    <row r="346" spans="2:15">
      <c r="B346" s="135"/>
      <c r="C346" s="135"/>
      <c r="D346" s="135"/>
      <c r="E346" s="135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</row>
    <row r="347" spans="2:15">
      <c r="B347" s="135"/>
      <c r="C347" s="135"/>
      <c r="D347" s="135"/>
      <c r="E347" s="135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</row>
    <row r="348" spans="2:15">
      <c r="B348" s="135"/>
      <c r="C348" s="135"/>
      <c r="D348" s="135"/>
      <c r="E348" s="135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</row>
    <row r="349" spans="2:15">
      <c r="B349" s="135"/>
      <c r="C349" s="135"/>
      <c r="D349" s="135"/>
      <c r="E349" s="135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</row>
    <row r="350" spans="2:15">
      <c r="B350" s="135"/>
      <c r="C350" s="135"/>
      <c r="D350" s="135"/>
      <c r="E350" s="135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</row>
    <row r="351" spans="2:15">
      <c r="B351" s="135"/>
      <c r="C351" s="135"/>
      <c r="D351" s="135"/>
      <c r="E351" s="135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</row>
    <row r="352" spans="2:15">
      <c r="B352" s="135"/>
      <c r="C352" s="135"/>
      <c r="D352" s="135"/>
      <c r="E352" s="135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</row>
    <row r="353" spans="2:15">
      <c r="B353" s="135"/>
      <c r="C353" s="135"/>
      <c r="D353" s="135"/>
      <c r="E353" s="135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</row>
    <row r="354" spans="2:15">
      <c r="B354" s="135"/>
      <c r="C354" s="135"/>
      <c r="D354" s="135"/>
      <c r="E354" s="135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</row>
    <row r="355" spans="2:15">
      <c r="B355" s="135"/>
      <c r="C355" s="135"/>
      <c r="D355" s="135"/>
      <c r="E355" s="135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</row>
    <row r="356" spans="2:15">
      <c r="B356" s="135"/>
      <c r="C356" s="135"/>
      <c r="D356" s="135"/>
      <c r="E356" s="135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</row>
    <row r="357" spans="2:15">
      <c r="B357" s="135"/>
      <c r="C357" s="135"/>
      <c r="D357" s="135"/>
      <c r="E357" s="135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</row>
    <row r="358" spans="2:15">
      <c r="B358" s="135"/>
      <c r="C358" s="135"/>
      <c r="D358" s="135"/>
      <c r="E358" s="135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</row>
    <row r="359" spans="2:15">
      <c r="B359" s="135"/>
      <c r="C359" s="135"/>
      <c r="D359" s="135"/>
      <c r="E359" s="135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</row>
    <row r="360" spans="2:15">
      <c r="B360" s="135"/>
      <c r="C360" s="135"/>
      <c r="D360" s="135"/>
      <c r="E360" s="135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</row>
    <row r="361" spans="2:15">
      <c r="B361" s="135"/>
      <c r="C361" s="135"/>
      <c r="D361" s="135"/>
      <c r="E361" s="135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</row>
    <row r="362" spans="2:15">
      <c r="B362" s="135"/>
      <c r="C362" s="135"/>
      <c r="D362" s="135"/>
      <c r="E362" s="135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</row>
    <row r="363" spans="2:15">
      <c r="B363" s="135"/>
      <c r="C363" s="135"/>
      <c r="D363" s="135"/>
      <c r="E363" s="135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</row>
    <row r="364" spans="2:15">
      <c r="B364" s="135"/>
      <c r="C364" s="135"/>
      <c r="D364" s="135"/>
      <c r="E364" s="135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</row>
    <row r="365" spans="2:15">
      <c r="B365" s="135"/>
      <c r="C365" s="135"/>
      <c r="D365" s="135"/>
      <c r="E365" s="135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</row>
    <row r="366" spans="2:15">
      <c r="B366" s="135"/>
      <c r="C366" s="135"/>
      <c r="D366" s="135"/>
      <c r="E366" s="135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</row>
    <row r="367" spans="2:15">
      <c r="B367" s="135"/>
      <c r="C367" s="135"/>
      <c r="D367" s="135"/>
      <c r="E367" s="135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</row>
    <row r="368" spans="2:15">
      <c r="B368" s="135"/>
      <c r="C368" s="135"/>
      <c r="D368" s="135"/>
      <c r="E368" s="135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</row>
    <row r="369" spans="2:15">
      <c r="B369" s="135"/>
      <c r="C369" s="135"/>
      <c r="D369" s="135"/>
      <c r="E369" s="135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</row>
    <row r="370" spans="2:15">
      <c r="B370" s="135"/>
      <c r="C370" s="135"/>
      <c r="D370" s="135"/>
      <c r="E370" s="135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</row>
    <row r="371" spans="2:15">
      <c r="B371" s="135"/>
      <c r="C371" s="135"/>
      <c r="D371" s="135"/>
      <c r="E371" s="135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</row>
    <row r="372" spans="2:15">
      <c r="B372" s="135"/>
      <c r="C372" s="135"/>
      <c r="D372" s="135"/>
      <c r="E372" s="135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</row>
    <row r="373" spans="2:15">
      <c r="B373" s="135"/>
      <c r="C373" s="135"/>
      <c r="D373" s="135"/>
      <c r="E373" s="135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</row>
    <row r="374" spans="2:15">
      <c r="B374" s="135"/>
      <c r="C374" s="135"/>
      <c r="D374" s="135"/>
      <c r="E374" s="135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</row>
    <row r="375" spans="2:15">
      <c r="B375" s="135"/>
      <c r="C375" s="135"/>
      <c r="D375" s="135"/>
      <c r="E375" s="135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</row>
    <row r="376" spans="2:15">
      <c r="B376" s="135"/>
      <c r="C376" s="135"/>
      <c r="D376" s="135"/>
      <c r="E376" s="135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</row>
    <row r="377" spans="2:15">
      <c r="B377" s="135"/>
      <c r="C377" s="135"/>
      <c r="D377" s="135"/>
      <c r="E377" s="135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</row>
    <row r="378" spans="2:15">
      <c r="B378" s="135"/>
      <c r="C378" s="135"/>
      <c r="D378" s="135"/>
      <c r="E378" s="135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</row>
    <row r="379" spans="2:15">
      <c r="B379" s="135"/>
      <c r="C379" s="135"/>
      <c r="D379" s="135"/>
      <c r="E379" s="135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</row>
    <row r="380" spans="2:15">
      <c r="B380" s="135"/>
      <c r="C380" s="135"/>
      <c r="D380" s="135"/>
      <c r="E380" s="135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</row>
    <row r="381" spans="2:15">
      <c r="B381" s="135"/>
      <c r="C381" s="135"/>
      <c r="D381" s="135"/>
      <c r="E381" s="135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</row>
    <row r="382" spans="2:15">
      <c r="B382" s="135"/>
      <c r="C382" s="135"/>
      <c r="D382" s="135"/>
      <c r="E382" s="135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</row>
    <row r="383" spans="2:15">
      <c r="B383" s="135"/>
      <c r="C383" s="135"/>
      <c r="D383" s="135"/>
      <c r="E383" s="135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</row>
    <row r="384" spans="2:15">
      <c r="B384" s="135"/>
      <c r="C384" s="135"/>
      <c r="D384" s="135"/>
      <c r="E384" s="135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</row>
    <row r="385" spans="2:15">
      <c r="B385" s="135"/>
      <c r="C385" s="135"/>
      <c r="D385" s="135"/>
      <c r="E385" s="135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</row>
    <row r="386" spans="2:15">
      <c r="B386" s="135"/>
      <c r="C386" s="135"/>
      <c r="D386" s="135"/>
      <c r="E386" s="135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</row>
    <row r="387" spans="2:15">
      <c r="B387" s="135"/>
      <c r="C387" s="135"/>
      <c r="D387" s="135"/>
      <c r="E387" s="135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</row>
    <row r="388" spans="2:15">
      <c r="B388" s="135"/>
      <c r="C388" s="135"/>
      <c r="D388" s="135"/>
      <c r="E388" s="135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</row>
    <row r="389" spans="2:15">
      <c r="B389" s="135"/>
      <c r="C389" s="135"/>
      <c r="D389" s="135"/>
      <c r="E389" s="135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</row>
    <row r="390" spans="2:15">
      <c r="B390" s="135"/>
      <c r="C390" s="135"/>
      <c r="D390" s="135"/>
      <c r="E390" s="135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</row>
    <row r="391" spans="2:15">
      <c r="B391" s="135"/>
      <c r="C391" s="135"/>
      <c r="D391" s="135"/>
      <c r="E391" s="135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</row>
    <row r="392" spans="2:15">
      <c r="B392" s="135"/>
      <c r="C392" s="135"/>
      <c r="D392" s="135"/>
      <c r="E392" s="135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</row>
    <row r="393" spans="2:15">
      <c r="B393" s="135"/>
      <c r="C393" s="135"/>
      <c r="D393" s="135"/>
      <c r="E393" s="135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</row>
    <row r="394" spans="2:15">
      <c r="B394" s="135"/>
      <c r="C394" s="135"/>
      <c r="D394" s="135"/>
      <c r="E394" s="135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</row>
    <row r="395" spans="2:15">
      <c r="B395" s="135"/>
      <c r="C395" s="135"/>
      <c r="D395" s="135"/>
      <c r="E395" s="135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</row>
    <row r="396" spans="2:15">
      <c r="B396" s="135"/>
      <c r="C396" s="135"/>
      <c r="D396" s="135"/>
      <c r="E396" s="135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</row>
    <row r="397" spans="2:15">
      <c r="B397" s="135"/>
      <c r="C397" s="135"/>
      <c r="D397" s="135"/>
      <c r="E397" s="135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</row>
    <row r="398" spans="2:15">
      <c r="B398" s="135"/>
      <c r="C398" s="135"/>
      <c r="D398" s="135"/>
      <c r="E398" s="135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</row>
    <row r="399" spans="2:15">
      <c r="B399" s="135"/>
      <c r="C399" s="135"/>
      <c r="D399" s="135"/>
      <c r="E399" s="135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</row>
    <row r="400" spans="2:15">
      <c r="B400" s="135"/>
      <c r="C400" s="135"/>
      <c r="D400" s="135"/>
      <c r="E400" s="135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</row>
    <row r="401" spans="2:15">
      <c r="B401" s="135"/>
      <c r="C401" s="135"/>
      <c r="D401" s="135"/>
      <c r="E401" s="135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</row>
    <row r="402" spans="2:15">
      <c r="B402" s="135"/>
      <c r="C402" s="135"/>
      <c r="D402" s="135"/>
      <c r="E402" s="135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</row>
    <row r="403" spans="2:15">
      <c r="B403" s="135"/>
      <c r="C403" s="135"/>
      <c r="D403" s="135"/>
      <c r="E403" s="135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</row>
    <row r="404" spans="2:15">
      <c r="B404" s="135"/>
      <c r="C404" s="135"/>
      <c r="D404" s="135"/>
      <c r="E404" s="135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</row>
    <row r="405" spans="2:15">
      <c r="B405" s="135"/>
      <c r="C405" s="135"/>
      <c r="D405" s="135"/>
      <c r="E405" s="135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</row>
    <row r="406" spans="2:15">
      <c r="B406" s="135"/>
      <c r="C406" s="135"/>
      <c r="D406" s="135"/>
      <c r="E406" s="135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</row>
    <row r="407" spans="2:15">
      <c r="B407" s="135"/>
      <c r="C407" s="135"/>
      <c r="D407" s="135"/>
      <c r="E407" s="135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</row>
    <row r="408" spans="2:15">
      <c r="B408" s="135"/>
      <c r="C408" s="135"/>
      <c r="D408" s="135"/>
      <c r="E408" s="135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</row>
    <row r="409" spans="2:15">
      <c r="B409" s="135"/>
      <c r="C409" s="135"/>
      <c r="D409" s="135"/>
      <c r="E409" s="135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</row>
    <row r="410" spans="2:15">
      <c r="B410" s="135"/>
      <c r="C410" s="135"/>
      <c r="D410" s="135"/>
      <c r="E410" s="135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</row>
    <row r="411" spans="2:15">
      <c r="B411" s="135"/>
      <c r="C411" s="135"/>
      <c r="D411" s="135"/>
      <c r="E411" s="135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</row>
    <row r="412" spans="2:15">
      <c r="B412" s="135"/>
      <c r="C412" s="135"/>
      <c r="D412" s="135"/>
      <c r="E412" s="135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</row>
    <row r="413" spans="2:15">
      <c r="B413" s="135"/>
      <c r="C413" s="135"/>
      <c r="D413" s="135"/>
      <c r="E413" s="135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</row>
    <row r="414" spans="2:15">
      <c r="B414" s="135"/>
      <c r="C414" s="135"/>
      <c r="D414" s="135"/>
      <c r="E414" s="135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</row>
    <row r="415" spans="2:15">
      <c r="B415" s="135"/>
      <c r="C415" s="135"/>
      <c r="D415" s="135"/>
      <c r="E415" s="135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</row>
    <row r="416" spans="2:15">
      <c r="B416" s="135"/>
      <c r="C416" s="135"/>
      <c r="D416" s="135"/>
      <c r="E416" s="135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</row>
    <row r="417" spans="2:15">
      <c r="B417" s="135"/>
      <c r="C417" s="135"/>
      <c r="D417" s="135"/>
      <c r="E417" s="135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</row>
    <row r="418" spans="2:15">
      <c r="B418" s="135"/>
      <c r="C418" s="135"/>
      <c r="D418" s="135"/>
      <c r="E418" s="135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</row>
    <row r="419" spans="2:15">
      <c r="B419" s="135"/>
      <c r="C419" s="135"/>
      <c r="D419" s="135"/>
      <c r="E419" s="135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</row>
    <row r="420" spans="2:15">
      <c r="B420" s="135"/>
      <c r="C420" s="135"/>
      <c r="D420" s="135"/>
      <c r="E420" s="135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</row>
    <row r="421" spans="2:15">
      <c r="B421" s="135"/>
      <c r="C421" s="135"/>
      <c r="D421" s="135"/>
      <c r="E421" s="135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</row>
    <row r="422" spans="2:15">
      <c r="B422" s="135"/>
      <c r="C422" s="135"/>
      <c r="D422" s="135"/>
      <c r="E422" s="135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</row>
    <row r="423" spans="2:15">
      <c r="B423" s="135"/>
      <c r="C423" s="135"/>
      <c r="D423" s="135"/>
      <c r="E423" s="135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</row>
    <row r="424" spans="2:15">
      <c r="B424" s="135"/>
      <c r="C424" s="135"/>
      <c r="D424" s="135"/>
      <c r="E424" s="135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</row>
    <row r="425" spans="2:15">
      <c r="B425" s="135"/>
      <c r="C425" s="135"/>
      <c r="D425" s="135"/>
      <c r="E425" s="135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</row>
    <row r="426" spans="2:15">
      <c r="B426" s="135"/>
      <c r="C426" s="135"/>
      <c r="D426" s="135"/>
      <c r="E426" s="135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</row>
    <row r="427" spans="2:15">
      <c r="B427" s="135"/>
      <c r="C427" s="135"/>
      <c r="D427" s="135"/>
      <c r="E427" s="135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</row>
    <row r="428" spans="2:15">
      <c r="B428" s="135"/>
      <c r="C428" s="135"/>
      <c r="D428" s="135"/>
      <c r="E428" s="135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</row>
    <row r="429" spans="2:15">
      <c r="B429" s="135"/>
      <c r="C429" s="135"/>
      <c r="D429" s="135"/>
      <c r="E429" s="135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</row>
    <row r="430" spans="2:15">
      <c r="B430" s="135"/>
      <c r="C430" s="135"/>
      <c r="D430" s="135"/>
      <c r="E430" s="135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</row>
    <row r="431" spans="2:15">
      <c r="B431" s="135"/>
      <c r="C431" s="135"/>
      <c r="D431" s="135"/>
      <c r="E431" s="135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</row>
    <row r="432" spans="2:15">
      <c r="B432" s="135"/>
      <c r="C432" s="135"/>
      <c r="D432" s="135"/>
      <c r="E432" s="135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</row>
    <row r="433" spans="2:15">
      <c r="B433" s="135"/>
      <c r="C433" s="135"/>
      <c r="D433" s="135"/>
      <c r="E433" s="135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</row>
    <row r="434" spans="2:15">
      <c r="B434" s="135"/>
      <c r="C434" s="135"/>
      <c r="D434" s="135"/>
      <c r="E434" s="135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</row>
    <row r="435" spans="2:15">
      <c r="B435" s="135"/>
      <c r="C435" s="135"/>
      <c r="D435" s="135"/>
      <c r="E435" s="135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</row>
    <row r="436" spans="2:15">
      <c r="B436" s="135"/>
      <c r="C436" s="135"/>
      <c r="D436" s="135"/>
      <c r="E436" s="135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</row>
    <row r="437" spans="2:15">
      <c r="B437" s="135"/>
      <c r="C437" s="135"/>
      <c r="D437" s="135"/>
      <c r="E437" s="135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</row>
    <row r="438" spans="2:15">
      <c r="B438" s="135"/>
      <c r="C438" s="135"/>
      <c r="D438" s="135"/>
      <c r="E438" s="135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</row>
    <row r="439" spans="2:15">
      <c r="B439" s="135"/>
      <c r="C439" s="135"/>
      <c r="D439" s="135"/>
      <c r="E439" s="135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</row>
    <row r="440" spans="2:15">
      <c r="B440" s="135"/>
      <c r="C440" s="135"/>
      <c r="D440" s="135"/>
      <c r="E440" s="135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</row>
    <row r="441" spans="2:15">
      <c r="B441" s="135"/>
      <c r="C441" s="135"/>
      <c r="D441" s="135"/>
      <c r="E441" s="135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</row>
    <row r="442" spans="2:15">
      <c r="B442" s="135"/>
      <c r="C442" s="135"/>
      <c r="D442" s="135"/>
      <c r="E442" s="135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</row>
    <row r="443" spans="2:15">
      <c r="B443" s="135"/>
      <c r="C443" s="135"/>
      <c r="D443" s="135"/>
      <c r="E443" s="135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</row>
    <row r="444" spans="2:15">
      <c r="B444" s="135"/>
      <c r="C444" s="135"/>
      <c r="D444" s="135"/>
      <c r="E444" s="135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</row>
    <row r="445" spans="2:15">
      <c r="B445" s="135"/>
      <c r="C445" s="135"/>
      <c r="D445" s="135"/>
      <c r="E445" s="135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</row>
    <row r="446" spans="2:15">
      <c r="B446" s="135"/>
      <c r="C446" s="135"/>
      <c r="D446" s="135"/>
      <c r="E446" s="135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</row>
    <row r="447" spans="2:15">
      <c r="B447" s="135"/>
      <c r="C447" s="135"/>
      <c r="D447" s="135"/>
      <c r="E447" s="135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</row>
    <row r="448" spans="2:15">
      <c r="B448" s="135"/>
      <c r="C448" s="135"/>
      <c r="D448" s="135"/>
      <c r="E448" s="135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</row>
    <row r="449" spans="2:15">
      <c r="B449" s="135"/>
      <c r="C449" s="135"/>
      <c r="D449" s="135"/>
      <c r="E449" s="135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</row>
    <row r="450" spans="2:15">
      <c r="B450" s="135"/>
      <c r="C450" s="135"/>
      <c r="D450" s="135"/>
      <c r="E450" s="135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</row>
    <row r="451" spans="2:15">
      <c r="B451" s="135"/>
      <c r="C451" s="135"/>
      <c r="D451" s="135"/>
      <c r="E451" s="135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</row>
    <row r="452" spans="2:15">
      <c r="B452" s="135"/>
      <c r="C452" s="135"/>
      <c r="D452" s="135"/>
      <c r="E452" s="135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</row>
    <row r="453" spans="2:15">
      <c r="B453" s="135"/>
      <c r="C453" s="135"/>
      <c r="D453" s="135"/>
      <c r="E453" s="135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</row>
    <row r="454" spans="2:15">
      <c r="B454" s="135"/>
      <c r="C454" s="135"/>
      <c r="D454" s="135"/>
      <c r="E454" s="135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</row>
    <row r="455" spans="2:15">
      <c r="B455" s="135"/>
      <c r="C455" s="135"/>
      <c r="D455" s="135"/>
      <c r="E455" s="135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</row>
    <row r="456" spans="2:15">
      <c r="B456" s="135"/>
      <c r="C456" s="135"/>
      <c r="D456" s="135"/>
      <c r="E456" s="135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</row>
    <row r="457" spans="2:15">
      <c r="B457" s="135"/>
      <c r="C457" s="135"/>
      <c r="D457" s="135"/>
      <c r="E457" s="135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</row>
    <row r="458" spans="2:15">
      <c r="B458" s="135"/>
      <c r="C458" s="135"/>
      <c r="D458" s="135"/>
      <c r="E458" s="135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</row>
    <row r="459" spans="2:15">
      <c r="B459" s="135"/>
      <c r="C459" s="135"/>
      <c r="D459" s="135"/>
      <c r="E459" s="135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</row>
    <row r="460" spans="2:15">
      <c r="B460" s="135"/>
      <c r="C460" s="135"/>
      <c r="D460" s="135"/>
      <c r="E460" s="135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</row>
    <row r="461" spans="2:15">
      <c r="B461" s="135"/>
      <c r="C461" s="135"/>
      <c r="D461" s="135"/>
      <c r="E461" s="135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</row>
    <row r="462" spans="2:15">
      <c r="B462" s="135"/>
      <c r="C462" s="135"/>
      <c r="D462" s="135"/>
      <c r="E462" s="135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</row>
    <row r="463" spans="2:15">
      <c r="B463" s="135"/>
      <c r="C463" s="135"/>
      <c r="D463" s="135"/>
      <c r="E463" s="135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</row>
    <row r="464" spans="2:15">
      <c r="B464" s="135"/>
      <c r="C464" s="135"/>
      <c r="D464" s="135"/>
      <c r="E464" s="135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</row>
    <row r="465" spans="2:15">
      <c r="B465" s="135"/>
      <c r="C465" s="135"/>
      <c r="D465" s="135"/>
      <c r="E465" s="135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</row>
    <row r="466" spans="2:15">
      <c r="B466" s="135"/>
      <c r="C466" s="135"/>
      <c r="D466" s="135"/>
      <c r="E466" s="135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</row>
    <row r="467" spans="2:15">
      <c r="B467" s="135"/>
      <c r="C467" s="135"/>
      <c r="D467" s="135"/>
      <c r="E467" s="135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</row>
    <row r="468" spans="2:15">
      <c r="B468" s="135"/>
      <c r="C468" s="135"/>
      <c r="D468" s="135"/>
      <c r="E468" s="135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</row>
    <row r="469" spans="2:15">
      <c r="B469" s="135"/>
      <c r="C469" s="135"/>
      <c r="D469" s="135"/>
      <c r="E469" s="135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</row>
    <row r="470" spans="2:15">
      <c r="B470" s="135"/>
      <c r="C470" s="135"/>
      <c r="D470" s="135"/>
      <c r="E470" s="135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</row>
    <row r="471" spans="2:15">
      <c r="B471" s="135"/>
      <c r="C471" s="135"/>
      <c r="D471" s="135"/>
      <c r="E471" s="135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</row>
    <row r="472" spans="2:15">
      <c r="B472" s="135"/>
      <c r="C472" s="135"/>
      <c r="D472" s="135"/>
      <c r="E472" s="135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</row>
    <row r="473" spans="2:15">
      <c r="B473" s="135"/>
      <c r="C473" s="135"/>
      <c r="D473" s="135"/>
      <c r="E473" s="135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</row>
    <row r="474" spans="2:15">
      <c r="B474" s="135"/>
      <c r="C474" s="135"/>
      <c r="D474" s="135"/>
      <c r="E474" s="135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</row>
    <row r="475" spans="2:15">
      <c r="B475" s="135"/>
      <c r="C475" s="135"/>
      <c r="D475" s="135"/>
      <c r="E475" s="135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</row>
    <row r="476" spans="2:15">
      <c r="B476" s="135"/>
      <c r="C476" s="135"/>
      <c r="D476" s="135"/>
      <c r="E476" s="135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</row>
    <row r="477" spans="2:15">
      <c r="B477" s="135"/>
      <c r="C477" s="135"/>
      <c r="D477" s="135"/>
      <c r="E477" s="135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</row>
    <row r="478" spans="2:15">
      <c r="B478" s="135"/>
      <c r="C478" s="135"/>
      <c r="D478" s="135"/>
      <c r="E478" s="135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</row>
    <row r="479" spans="2:15">
      <c r="B479" s="135"/>
      <c r="C479" s="135"/>
      <c r="D479" s="135"/>
      <c r="E479" s="135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</row>
    <row r="480" spans="2:15">
      <c r="B480" s="135"/>
      <c r="C480" s="135"/>
      <c r="D480" s="135"/>
      <c r="E480" s="135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</row>
    <row r="481" spans="2:15">
      <c r="B481" s="135"/>
      <c r="C481" s="135"/>
      <c r="D481" s="135"/>
      <c r="E481" s="135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</row>
    <row r="482" spans="2:15">
      <c r="B482" s="135"/>
      <c r="C482" s="135"/>
      <c r="D482" s="135"/>
      <c r="E482" s="135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</row>
    <row r="483" spans="2:15">
      <c r="B483" s="135"/>
      <c r="C483" s="135"/>
      <c r="D483" s="135"/>
      <c r="E483" s="135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</row>
    <row r="484" spans="2:15">
      <c r="B484" s="135"/>
      <c r="C484" s="135"/>
      <c r="D484" s="135"/>
      <c r="E484" s="135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</row>
    <row r="485" spans="2:15">
      <c r="B485" s="135"/>
      <c r="C485" s="135"/>
      <c r="D485" s="135"/>
      <c r="E485" s="135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</row>
    <row r="486" spans="2:15">
      <c r="B486" s="135"/>
      <c r="C486" s="135"/>
      <c r="D486" s="135"/>
      <c r="E486" s="135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</row>
    <row r="487" spans="2:15">
      <c r="B487" s="135"/>
      <c r="C487" s="135"/>
      <c r="D487" s="135"/>
      <c r="E487" s="135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</row>
    <row r="488" spans="2:15">
      <c r="B488" s="135"/>
      <c r="C488" s="135"/>
      <c r="D488" s="135"/>
      <c r="E488" s="135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</row>
    <row r="489" spans="2:15">
      <c r="B489" s="135"/>
      <c r="C489" s="135"/>
      <c r="D489" s="135"/>
      <c r="E489" s="135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</row>
    <row r="490" spans="2:15">
      <c r="B490" s="135"/>
      <c r="C490" s="135"/>
      <c r="D490" s="135"/>
      <c r="E490" s="135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</row>
    <row r="491" spans="2:15">
      <c r="B491" s="135"/>
      <c r="C491" s="135"/>
      <c r="D491" s="135"/>
      <c r="E491" s="135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</row>
    <row r="492" spans="2:15">
      <c r="B492" s="135"/>
      <c r="C492" s="135"/>
      <c r="D492" s="135"/>
      <c r="E492" s="135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</row>
    <row r="493" spans="2:15">
      <c r="B493" s="135"/>
      <c r="C493" s="135"/>
      <c r="D493" s="135"/>
      <c r="E493" s="135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</row>
    <row r="494" spans="2:15">
      <c r="B494" s="135"/>
      <c r="C494" s="135"/>
      <c r="D494" s="135"/>
      <c r="E494" s="135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</row>
    <row r="495" spans="2:15">
      <c r="B495" s="135"/>
      <c r="C495" s="135"/>
      <c r="D495" s="135"/>
      <c r="E495" s="135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</row>
    <row r="496" spans="2:15">
      <c r="B496" s="135"/>
      <c r="C496" s="135"/>
      <c r="D496" s="135"/>
      <c r="E496" s="135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</row>
    <row r="497" spans="2:15">
      <c r="B497" s="135"/>
      <c r="C497" s="135"/>
      <c r="D497" s="135"/>
      <c r="E497" s="135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</row>
    <row r="498" spans="2:15">
      <c r="B498" s="135"/>
      <c r="C498" s="135"/>
      <c r="D498" s="135"/>
      <c r="E498" s="135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</row>
    <row r="499" spans="2:15">
      <c r="B499" s="135"/>
      <c r="C499" s="135"/>
      <c r="D499" s="135"/>
      <c r="E499" s="135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</row>
    <row r="500" spans="2:15">
      <c r="B500" s="135"/>
      <c r="C500" s="135"/>
      <c r="D500" s="135"/>
      <c r="E500" s="135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</row>
    <row r="501" spans="2:15">
      <c r="B501" s="135"/>
      <c r="C501" s="135"/>
      <c r="D501" s="135"/>
      <c r="E501" s="135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</row>
    <row r="502" spans="2:15">
      <c r="B502" s="135"/>
      <c r="C502" s="135"/>
      <c r="D502" s="135"/>
      <c r="E502" s="135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</row>
    <row r="503" spans="2:15">
      <c r="B503" s="135"/>
      <c r="C503" s="135"/>
      <c r="D503" s="135"/>
      <c r="E503" s="135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</row>
    <row r="504" spans="2:15">
      <c r="B504" s="135"/>
      <c r="C504" s="135"/>
      <c r="D504" s="135"/>
      <c r="E504" s="135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</row>
    <row r="505" spans="2:15">
      <c r="B505" s="135"/>
      <c r="C505" s="135"/>
      <c r="D505" s="135"/>
      <c r="E505" s="135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</row>
    <row r="506" spans="2:15">
      <c r="B506" s="135"/>
      <c r="C506" s="135"/>
      <c r="D506" s="135"/>
      <c r="E506" s="135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</row>
    <row r="507" spans="2:15">
      <c r="B507" s="135"/>
      <c r="C507" s="135"/>
      <c r="D507" s="135"/>
      <c r="E507" s="135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</row>
    <row r="508" spans="2:15">
      <c r="B508" s="135"/>
      <c r="C508" s="135"/>
      <c r="D508" s="135"/>
      <c r="E508" s="135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</row>
    <row r="509" spans="2:15">
      <c r="B509" s="135"/>
      <c r="C509" s="135"/>
      <c r="D509" s="135"/>
      <c r="E509" s="135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</row>
    <row r="510" spans="2:15">
      <c r="B510" s="135"/>
      <c r="C510" s="135"/>
      <c r="D510" s="135"/>
      <c r="E510" s="135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</row>
    <row r="511" spans="2:15">
      <c r="B511" s="135"/>
      <c r="C511" s="135"/>
      <c r="D511" s="135"/>
      <c r="E511" s="135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</row>
    <row r="512" spans="2:15">
      <c r="B512" s="135"/>
      <c r="C512" s="135"/>
      <c r="D512" s="135"/>
      <c r="E512" s="135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</row>
    <row r="513" spans="2:15">
      <c r="B513" s="135"/>
      <c r="C513" s="135"/>
      <c r="D513" s="135"/>
      <c r="E513" s="135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</row>
    <row r="514" spans="2:15">
      <c r="B514" s="135"/>
      <c r="C514" s="135"/>
      <c r="D514" s="135"/>
      <c r="E514" s="135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</row>
    <row r="515" spans="2:15">
      <c r="B515" s="135"/>
      <c r="C515" s="135"/>
      <c r="D515" s="135"/>
      <c r="E515" s="135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</row>
    <row r="516" spans="2:15">
      <c r="B516" s="135"/>
      <c r="C516" s="135"/>
      <c r="D516" s="135"/>
      <c r="E516" s="135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</row>
    <row r="517" spans="2:15">
      <c r="B517" s="135"/>
      <c r="C517" s="135"/>
      <c r="D517" s="135"/>
      <c r="E517" s="135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</row>
    <row r="518" spans="2:15">
      <c r="B518" s="135"/>
      <c r="C518" s="135"/>
      <c r="D518" s="135"/>
      <c r="E518" s="135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</row>
    <row r="519" spans="2:15">
      <c r="B519" s="135"/>
      <c r="C519" s="135"/>
      <c r="D519" s="135"/>
      <c r="E519" s="135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</row>
    <row r="520" spans="2:15">
      <c r="B520" s="135"/>
      <c r="C520" s="135"/>
      <c r="D520" s="135"/>
      <c r="E520" s="135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</row>
    <row r="521" spans="2:15">
      <c r="B521" s="135"/>
      <c r="C521" s="135"/>
      <c r="D521" s="135"/>
      <c r="E521" s="135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</row>
    <row r="522" spans="2:15">
      <c r="B522" s="135"/>
      <c r="C522" s="135"/>
      <c r="D522" s="135"/>
      <c r="E522" s="135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</row>
    <row r="523" spans="2:15">
      <c r="B523" s="135"/>
      <c r="C523" s="135"/>
      <c r="D523" s="135"/>
      <c r="E523" s="135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</row>
    <row r="524" spans="2:15">
      <c r="B524" s="135"/>
      <c r="C524" s="135"/>
      <c r="D524" s="135"/>
      <c r="E524" s="135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</row>
    <row r="525" spans="2:15">
      <c r="B525" s="135"/>
      <c r="C525" s="135"/>
      <c r="D525" s="135"/>
      <c r="E525" s="135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</row>
  </sheetData>
  <sheetProtection sheet="1" objects="1" scenarios="1"/>
  <mergeCells count="2">
    <mergeCell ref="B6:O6"/>
    <mergeCell ref="B7:O7"/>
  </mergeCells>
  <phoneticPr fontId="5" type="noConversion"/>
  <dataValidations count="1">
    <dataValidation allowBlank="1" showInputMessage="1" showErrorMessage="1" sqref="A1:A1048576 B1:B37 C5:C1048576 B39:B44 B46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sharepoint/v3"/>
    <ds:schemaRef ds:uri="http://purl.org/dc/terms/"/>
    <ds:schemaRef ds:uri="a46656d4-8850-49b3-aebd-68bd05f7f43d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2020-03-29T07:32:45Z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